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ikovaon\Desktop\ДЛЯ САЙТА\Выбор ТР по домам\"/>
    </mc:Choice>
  </mc:AlternateContent>
  <xr:revisionPtr revIDLastSave="0" documentId="8_{1E8F8171-96DE-4BE9-A098-4FE2A5B8C9E5}" xr6:coauthVersionLast="43" xr6:coauthVersionMax="43" xr10:uidLastSave="{00000000-0000-0000-0000-000000000000}"/>
  <bookViews>
    <workbookView xWindow="3180" yWindow="510" windowWidth="21450" windowHeight="14325" xr2:uid="{791D9B3D-5EED-481E-8FA4-7FE46C5C75A4}"/>
  </bookViews>
  <sheets>
    <sheet name=" 2017" sheetId="2" r:id="rId1"/>
    <sheet name="Лист1" sheetId="1" r:id="rId2"/>
  </sheets>
  <definedNames>
    <definedName name="_xlnm._FilterDatabase" localSheetId="0" hidden="1">' 2017'!$A$9:$CP$220</definedName>
    <definedName name="_xlnm.Print_Titles" localSheetId="0">' 2017'!$5:$7</definedName>
    <definedName name="_xlnm.Print_Area" localSheetId="0">' 2017'!$A$5:$BS$214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M215" i="2" l="1"/>
  <c r="CK215" i="2"/>
  <c r="CG215" i="2"/>
  <c r="CE215" i="2"/>
  <c r="CA215" i="2"/>
  <c r="BY215" i="2"/>
  <c r="BU215" i="2"/>
  <c r="BS215" i="2"/>
  <c r="BI215" i="2"/>
  <c r="BG215" i="2"/>
  <c r="BE215" i="2"/>
  <c r="BC215" i="2"/>
  <c r="BA215" i="2"/>
  <c r="AY215" i="2"/>
  <c r="AW215" i="2"/>
  <c r="AU215" i="2"/>
  <c r="AS215" i="2"/>
  <c r="AQ215" i="2"/>
  <c r="AO215" i="2"/>
  <c r="AM215" i="2"/>
  <c r="AK215" i="2"/>
  <c r="AI215" i="2"/>
  <c r="AF215" i="2"/>
  <c r="AD215" i="2"/>
  <c r="AB215" i="2"/>
  <c r="Z215" i="2"/>
  <c r="X215" i="2"/>
  <c r="V215" i="2"/>
  <c r="R215" i="2"/>
  <c r="BN214" i="2"/>
  <c r="CM213" i="2"/>
  <c r="CL213" i="2"/>
  <c r="CL215" i="2" s="1"/>
  <c r="CK213" i="2"/>
  <c r="CJ213" i="2"/>
  <c r="CJ215" i="2" s="1"/>
  <c r="CH213" i="2"/>
  <c r="CH215" i="2" s="1"/>
  <c r="CG213" i="2"/>
  <c r="CF213" i="2"/>
  <c r="CF215" i="2" s="1"/>
  <c r="CE213" i="2"/>
  <c r="CD213" i="2"/>
  <c r="CD215" i="2" s="1"/>
  <c r="CA213" i="2"/>
  <c r="BZ213" i="2"/>
  <c r="BZ215" i="2" s="1"/>
  <c r="BY213" i="2"/>
  <c r="BX213" i="2"/>
  <c r="BX215" i="2" s="1"/>
  <c r="BU213" i="2"/>
  <c r="BT213" i="2"/>
  <c r="BT215" i="2" s="1"/>
  <c r="BS213" i="2"/>
  <c r="BR213" i="2"/>
  <c r="BR215" i="2" s="1"/>
  <c r="BI213" i="2"/>
  <c r="BH213" i="2"/>
  <c r="BH215" i="2" s="1"/>
  <c r="BG213" i="2"/>
  <c r="BF213" i="2"/>
  <c r="BF215" i="2" s="1"/>
  <c r="BE213" i="2"/>
  <c r="BD213" i="2"/>
  <c r="BD215" i="2" s="1"/>
  <c r="BC213" i="2"/>
  <c r="BA213" i="2"/>
  <c r="AZ213" i="2"/>
  <c r="AZ215" i="2" s="1"/>
  <c r="AY213" i="2"/>
  <c r="AX213" i="2"/>
  <c r="AX215" i="2" s="1"/>
  <c r="AW213" i="2"/>
  <c r="AV213" i="2"/>
  <c r="AV215" i="2" s="1"/>
  <c r="AU213" i="2"/>
  <c r="AT213" i="2"/>
  <c r="AT215" i="2" s="1"/>
  <c r="AS213" i="2"/>
  <c r="AR213" i="2"/>
  <c r="AR215" i="2" s="1"/>
  <c r="AQ213" i="2"/>
  <c r="AP213" i="2"/>
  <c r="AP215" i="2" s="1"/>
  <c r="AO213" i="2"/>
  <c r="AN213" i="2"/>
  <c r="AN215" i="2" s="1"/>
  <c r="AM213" i="2"/>
  <c r="AL213" i="2"/>
  <c r="AL215" i="2" s="1"/>
  <c r="AK213" i="2"/>
  <c r="AJ213" i="2"/>
  <c r="AJ215" i="2" s="1"/>
  <c r="AI213" i="2"/>
  <c r="AG213" i="2"/>
  <c r="AG215" i="2" s="1"/>
  <c r="AF213" i="2"/>
  <c r="AE213" i="2"/>
  <c r="AE215" i="2" s="1"/>
  <c r="AD213" i="2"/>
  <c r="AC213" i="2"/>
  <c r="AC215" i="2" s="1"/>
  <c r="AB213" i="2"/>
  <c r="AA213" i="2"/>
  <c r="AA215" i="2" s="1"/>
  <c r="Z213" i="2"/>
  <c r="Y213" i="2"/>
  <c r="Y215" i="2" s="1"/>
  <c r="X213" i="2"/>
  <c r="W213" i="2"/>
  <c r="W215" i="2" s="1"/>
  <c r="V213" i="2"/>
  <c r="U213" i="2"/>
  <c r="U215" i="2" s="1"/>
  <c r="R213" i="2"/>
  <c r="Q213" i="2"/>
  <c r="Q215" i="2" s="1"/>
  <c r="L213" i="2"/>
  <c r="G213" i="2"/>
  <c r="F213" i="2"/>
  <c r="E213" i="2"/>
  <c r="D213" i="2"/>
  <c r="BQ212" i="2"/>
  <c r="BP212" i="2"/>
  <c r="BM212" i="2" s="1"/>
  <c r="BO212" i="2"/>
  <c r="BN212" i="2"/>
  <c r="N212" i="2"/>
  <c r="M212" i="2"/>
  <c r="K212" i="2"/>
  <c r="J212" i="2"/>
  <c r="O212" i="2" s="1"/>
  <c r="P212" i="2" s="1"/>
  <c r="BQ211" i="2"/>
  <c r="BP211" i="2"/>
  <c r="BM211" i="2" s="1"/>
  <c r="BO211" i="2"/>
  <c r="BN211" i="2"/>
  <c r="N211" i="2"/>
  <c r="M211" i="2"/>
  <c r="K211" i="2"/>
  <c r="J211" i="2"/>
  <c r="O211" i="2" s="1"/>
  <c r="P211" i="2" s="1"/>
  <c r="BQ210" i="2"/>
  <c r="BP210" i="2"/>
  <c r="BM210" i="2" s="1"/>
  <c r="BO210" i="2"/>
  <c r="BN210" i="2"/>
  <c r="N210" i="2"/>
  <c r="M210" i="2"/>
  <c r="K210" i="2"/>
  <c r="J210" i="2"/>
  <c r="O210" i="2" s="1"/>
  <c r="P210" i="2" s="1"/>
  <c r="BQ209" i="2"/>
  <c r="BP209" i="2"/>
  <c r="BM209" i="2" s="1"/>
  <c r="BO209" i="2"/>
  <c r="BN209" i="2"/>
  <c r="N209" i="2"/>
  <c r="M209" i="2"/>
  <c r="K209" i="2"/>
  <c r="J209" i="2"/>
  <c r="O209" i="2" s="1"/>
  <c r="P209" i="2" s="1"/>
  <c r="BQ208" i="2"/>
  <c r="BP208" i="2"/>
  <c r="BM208" i="2" s="1"/>
  <c r="BO208" i="2"/>
  <c r="BN208" i="2"/>
  <c r="N208" i="2"/>
  <c r="M208" i="2"/>
  <c r="K208" i="2"/>
  <c r="J208" i="2"/>
  <c r="O208" i="2" s="1"/>
  <c r="P208" i="2" s="1"/>
  <c r="BQ207" i="2"/>
  <c r="BP207" i="2"/>
  <c r="BM207" i="2" s="1"/>
  <c r="BO207" i="2"/>
  <c r="BN207" i="2"/>
  <c r="N207" i="2"/>
  <c r="M207" i="2"/>
  <c r="K207" i="2"/>
  <c r="J207" i="2"/>
  <c r="O207" i="2" s="1"/>
  <c r="P207" i="2" s="1"/>
  <c r="BQ206" i="2"/>
  <c r="BP206" i="2"/>
  <c r="BM206" i="2" s="1"/>
  <c r="BO206" i="2"/>
  <c r="BN206" i="2"/>
  <c r="N206" i="2"/>
  <c r="M206" i="2"/>
  <c r="K206" i="2"/>
  <c r="J206" i="2"/>
  <c r="O206" i="2" s="1"/>
  <c r="P206" i="2" s="1"/>
  <c r="BQ205" i="2"/>
  <c r="BP205" i="2"/>
  <c r="BM205" i="2" s="1"/>
  <c r="BO205" i="2"/>
  <c r="BN205" i="2"/>
  <c r="N205" i="2"/>
  <c r="M205" i="2"/>
  <c r="K205" i="2"/>
  <c r="J205" i="2"/>
  <c r="O205" i="2" s="1"/>
  <c r="P205" i="2" s="1"/>
  <c r="BQ204" i="2"/>
  <c r="BP204" i="2"/>
  <c r="BM204" i="2" s="1"/>
  <c r="BO204" i="2"/>
  <c r="BN204" i="2"/>
  <c r="N204" i="2"/>
  <c r="M204" i="2"/>
  <c r="K204" i="2"/>
  <c r="J204" i="2"/>
  <c r="O204" i="2" s="1"/>
  <c r="P204" i="2" s="1"/>
  <c r="BQ203" i="2"/>
  <c r="BP203" i="2"/>
  <c r="BM203" i="2" s="1"/>
  <c r="BO203" i="2"/>
  <c r="BN203" i="2"/>
  <c r="N203" i="2"/>
  <c r="M203" i="2"/>
  <c r="K203" i="2"/>
  <c r="J203" i="2"/>
  <c r="O203" i="2" s="1"/>
  <c r="P203" i="2" s="1"/>
  <c r="BQ202" i="2"/>
  <c r="BP202" i="2"/>
  <c r="BM202" i="2" s="1"/>
  <c r="BO202" i="2"/>
  <c r="BN202" i="2"/>
  <c r="N202" i="2"/>
  <c r="M202" i="2"/>
  <c r="K202" i="2"/>
  <c r="J202" i="2"/>
  <c r="O202" i="2" s="1"/>
  <c r="P202" i="2" s="1"/>
  <c r="BQ201" i="2"/>
  <c r="BP201" i="2"/>
  <c r="BM201" i="2" s="1"/>
  <c r="BO201" i="2"/>
  <c r="BN201" i="2"/>
  <c r="N201" i="2"/>
  <c r="M201" i="2"/>
  <c r="K201" i="2"/>
  <c r="J201" i="2"/>
  <c r="O201" i="2" s="1"/>
  <c r="P201" i="2" s="1"/>
  <c r="BQ200" i="2"/>
  <c r="BP200" i="2"/>
  <c r="BM200" i="2" s="1"/>
  <c r="BO200" i="2"/>
  <c r="BN200" i="2"/>
  <c r="N200" i="2"/>
  <c r="M200" i="2"/>
  <c r="K200" i="2"/>
  <c r="J200" i="2"/>
  <c r="O200" i="2" s="1"/>
  <c r="P200" i="2" s="1"/>
  <c r="BQ199" i="2"/>
  <c r="BP199" i="2"/>
  <c r="BM199" i="2" s="1"/>
  <c r="BO199" i="2"/>
  <c r="BN199" i="2"/>
  <c r="N199" i="2"/>
  <c r="M199" i="2"/>
  <c r="K199" i="2"/>
  <c r="J199" i="2"/>
  <c r="O199" i="2" s="1"/>
  <c r="P199" i="2" s="1"/>
  <c r="BQ198" i="2"/>
  <c r="BP198" i="2"/>
  <c r="BM198" i="2" s="1"/>
  <c r="BO198" i="2"/>
  <c r="BN198" i="2"/>
  <c r="N198" i="2"/>
  <c r="M198" i="2"/>
  <c r="K198" i="2"/>
  <c r="J198" i="2"/>
  <c r="O198" i="2" s="1"/>
  <c r="P198" i="2" s="1"/>
  <c r="BQ197" i="2"/>
  <c r="BP197" i="2"/>
  <c r="BM197" i="2" s="1"/>
  <c r="BO197" i="2"/>
  <c r="BN197" i="2"/>
  <c r="N197" i="2"/>
  <c r="M197" i="2"/>
  <c r="K197" i="2"/>
  <c r="J197" i="2"/>
  <c r="O197" i="2" s="1"/>
  <c r="P197" i="2" s="1"/>
  <c r="BQ196" i="2"/>
  <c r="BP196" i="2"/>
  <c r="BM196" i="2" s="1"/>
  <c r="BO196" i="2"/>
  <c r="BN196" i="2"/>
  <c r="N196" i="2"/>
  <c r="M196" i="2"/>
  <c r="K196" i="2"/>
  <c r="J196" i="2"/>
  <c r="O196" i="2" s="1"/>
  <c r="P196" i="2" s="1"/>
  <c r="BQ195" i="2"/>
  <c r="BP195" i="2"/>
  <c r="BM195" i="2" s="1"/>
  <c r="BO195" i="2"/>
  <c r="BN195" i="2"/>
  <c r="N195" i="2"/>
  <c r="M195" i="2"/>
  <c r="K195" i="2"/>
  <c r="J195" i="2"/>
  <c r="O195" i="2" s="1"/>
  <c r="P195" i="2" s="1"/>
  <c r="BQ194" i="2"/>
  <c r="BP194" i="2"/>
  <c r="BM194" i="2" s="1"/>
  <c r="BO194" i="2"/>
  <c r="BN194" i="2"/>
  <c r="N194" i="2"/>
  <c r="M194" i="2"/>
  <c r="K194" i="2"/>
  <c r="J194" i="2"/>
  <c r="O194" i="2" s="1"/>
  <c r="P194" i="2" s="1"/>
  <c r="BQ193" i="2"/>
  <c r="BP193" i="2"/>
  <c r="BO193" i="2"/>
  <c r="BN193" i="2"/>
  <c r="BM193" i="2"/>
  <c r="N193" i="2"/>
  <c r="M193" i="2"/>
  <c r="K193" i="2"/>
  <c r="J193" i="2"/>
  <c r="O193" i="2" s="1"/>
  <c r="P193" i="2" s="1"/>
  <c r="BQ192" i="2"/>
  <c r="BP192" i="2"/>
  <c r="BO192" i="2"/>
  <c r="BN192" i="2"/>
  <c r="BM192" i="2"/>
  <c r="N192" i="2"/>
  <c r="M192" i="2"/>
  <c r="K192" i="2"/>
  <c r="J192" i="2"/>
  <c r="O192" i="2" s="1"/>
  <c r="P192" i="2" s="1"/>
  <c r="BQ191" i="2"/>
  <c r="BP191" i="2"/>
  <c r="BO191" i="2"/>
  <c r="BM191" i="2"/>
  <c r="BL191" i="2"/>
  <c r="BN191" i="2" s="1"/>
  <c r="N191" i="2"/>
  <c r="M191" i="2"/>
  <c r="K191" i="2"/>
  <c r="J191" i="2"/>
  <c r="O191" i="2" s="1"/>
  <c r="P191" i="2" s="1"/>
  <c r="BQ190" i="2"/>
  <c r="BP190" i="2"/>
  <c r="BM190" i="2" s="1"/>
  <c r="BO190" i="2"/>
  <c r="BN190" i="2"/>
  <c r="N190" i="2"/>
  <c r="M190" i="2"/>
  <c r="K190" i="2"/>
  <c r="J190" i="2"/>
  <c r="O190" i="2" s="1"/>
  <c r="P190" i="2" s="1"/>
  <c r="BQ189" i="2"/>
  <c r="BP189" i="2"/>
  <c r="BM189" i="2" s="1"/>
  <c r="BO189" i="2"/>
  <c r="BN189" i="2"/>
  <c r="N189" i="2"/>
  <c r="M189" i="2"/>
  <c r="K189" i="2"/>
  <c r="J189" i="2"/>
  <c r="O189" i="2" s="1"/>
  <c r="P189" i="2" s="1"/>
  <c r="BQ188" i="2"/>
  <c r="BP188" i="2"/>
  <c r="BM188" i="2" s="1"/>
  <c r="BO188" i="2"/>
  <c r="BN188" i="2"/>
  <c r="N188" i="2"/>
  <c r="M188" i="2"/>
  <c r="K188" i="2"/>
  <c r="J188" i="2"/>
  <c r="O188" i="2" s="1"/>
  <c r="P188" i="2" s="1"/>
  <c r="BQ187" i="2"/>
  <c r="BP187" i="2"/>
  <c r="BM187" i="2" s="1"/>
  <c r="BO187" i="2"/>
  <c r="BN187" i="2"/>
  <c r="N187" i="2"/>
  <c r="M187" i="2"/>
  <c r="K187" i="2"/>
  <c r="J187" i="2"/>
  <c r="O187" i="2" s="1"/>
  <c r="P187" i="2" s="1"/>
  <c r="BQ186" i="2"/>
  <c r="BP186" i="2"/>
  <c r="BM186" i="2" s="1"/>
  <c r="BO186" i="2"/>
  <c r="BN186" i="2"/>
  <c r="N186" i="2"/>
  <c r="M186" i="2"/>
  <c r="K186" i="2"/>
  <c r="J186" i="2"/>
  <c r="O186" i="2" s="1"/>
  <c r="P186" i="2" s="1"/>
  <c r="BQ185" i="2"/>
  <c r="BP185" i="2"/>
  <c r="BM185" i="2" s="1"/>
  <c r="BO185" i="2"/>
  <c r="BN185" i="2"/>
  <c r="N185" i="2"/>
  <c r="M185" i="2"/>
  <c r="K185" i="2"/>
  <c r="J185" i="2"/>
  <c r="O185" i="2" s="1"/>
  <c r="P185" i="2" s="1"/>
  <c r="BQ184" i="2"/>
  <c r="BP184" i="2"/>
  <c r="BM184" i="2" s="1"/>
  <c r="BO184" i="2"/>
  <c r="BN184" i="2"/>
  <c r="N184" i="2"/>
  <c r="M184" i="2"/>
  <c r="K184" i="2"/>
  <c r="J184" i="2"/>
  <c r="O184" i="2" s="1"/>
  <c r="P184" i="2" s="1"/>
  <c r="BQ183" i="2"/>
  <c r="BP183" i="2"/>
  <c r="BM183" i="2" s="1"/>
  <c r="BO183" i="2"/>
  <c r="BN183" i="2"/>
  <c r="N183" i="2"/>
  <c r="M183" i="2"/>
  <c r="K183" i="2"/>
  <c r="J183" i="2"/>
  <c r="O183" i="2" s="1"/>
  <c r="P183" i="2" s="1"/>
  <c r="BQ182" i="2"/>
  <c r="BP182" i="2"/>
  <c r="BM182" i="2" s="1"/>
  <c r="BO182" i="2"/>
  <c r="BN182" i="2"/>
  <c r="N182" i="2"/>
  <c r="M182" i="2"/>
  <c r="K182" i="2"/>
  <c r="J182" i="2"/>
  <c r="O182" i="2" s="1"/>
  <c r="P182" i="2" s="1"/>
  <c r="BQ181" i="2"/>
  <c r="BP181" i="2"/>
  <c r="BM181" i="2" s="1"/>
  <c r="BO181" i="2"/>
  <c r="BN181" i="2"/>
  <c r="N181" i="2"/>
  <c r="M181" i="2"/>
  <c r="K181" i="2"/>
  <c r="J181" i="2"/>
  <c r="O181" i="2" s="1"/>
  <c r="P181" i="2" s="1"/>
  <c r="BQ180" i="2"/>
  <c r="BP180" i="2"/>
  <c r="BM180" i="2" s="1"/>
  <c r="BO180" i="2"/>
  <c r="BN180" i="2"/>
  <c r="N180" i="2"/>
  <c r="K180" i="2"/>
  <c r="J180" i="2"/>
  <c r="O180" i="2" s="1"/>
  <c r="P180" i="2" s="1"/>
  <c r="BQ179" i="2"/>
  <c r="BP179" i="2"/>
  <c r="BO179" i="2"/>
  <c r="BN179" i="2"/>
  <c r="BM179" i="2"/>
  <c r="N179" i="2"/>
  <c r="M179" i="2"/>
  <c r="K179" i="2"/>
  <c r="J179" i="2"/>
  <c r="O179" i="2" s="1"/>
  <c r="P179" i="2" s="1"/>
  <c r="BQ178" i="2"/>
  <c r="BP178" i="2"/>
  <c r="BO178" i="2"/>
  <c r="BN178" i="2"/>
  <c r="BM178" i="2"/>
  <c r="N178" i="2"/>
  <c r="M178" i="2"/>
  <c r="K178" i="2"/>
  <c r="J178" i="2"/>
  <c r="O178" i="2" s="1"/>
  <c r="P178" i="2" s="1"/>
  <c r="BQ177" i="2"/>
  <c r="BP177" i="2"/>
  <c r="BO177" i="2"/>
  <c r="BN177" i="2"/>
  <c r="BM177" i="2"/>
  <c r="N177" i="2"/>
  <c r="M177" i="2"/>
  <c r="K177" i="2"/>
  <c r="J177" i="2"/>
  <c r="O177" i="2" s="1"/>
  <c r="P177" i="2" s="1"/>
  <c r="BQ176" i="2"/>
  <c r="BP176" i="2"/>
  <c r="BO176" i="2"/>
  <c r="BN176" i="2"/>
  <c r="BM176" i="2"/>
  <c r="N176" i="2"/>
  <c r="M176" i="2"/>
  <c r="K176" i="2"/>
  <c r="J176" i="2"/>
  <c r="O176" i="2" s="1"/>
  <c r="P176" i="2" s="1"/>
  <c r="BQ175" i="2"/>
  <c r="BP175" i="2"/>
  <c r="BO175" i="2"/>
  <c r="BN175" i="2"/>
  <c r="BM175" i="2"/>
  <c r="N175" i="2"/>
  <c r="M175" i="2"/>
  <c r="K175" i="2"/>
  <c r="J175" i="2"/>
  <c r="O175" i="2" s="1"/>
  <c r="P175" i="2" s="1"/>
  <c r="BQ174" i="2"/>
  <c r="BP174" i="2"/>
  <c r="BO174" i="2"/>
  <c r="BN174" i="2"/>
  <c r="BM174" i="2"/>
  <c r="N174" i="2"/>
  <c r="M174" i="2"/>
  <c r="K174" i="2"/>
  <c r="J174" i="2"/>
  <c r="O174" i="2" s="1"/>
  <c r="P174" i="2" s="1"/>
  <c r="BQ173" i="2"/>
  <c r="BP173" i="2"/>
  <c r="BO173" i="2"/>
  <c r="BN173" i="2"/>
  <c r="BM173" i="2"/>
  <c r="N173" i="2"/>
  <c r="M173" i="2"/>
  <c r="K173" i="2"/>
  <c r="J173" i="2"/>
  <c r="O173" i="2" s="1"/>
  <c r="P173" i="2" s="1"/>
  <c r="BQ172" i="2"/>
  <c r="BP172" i="2"/>
  <c r="BO172" i="2"/>
  <c r="BN172" i="2"/>
  <c r="BM172" i="2"/>
  <c r="N172" i="2"/>
  <c r="M172" i="2"/>
  <c r="K172" i="2"/>
  <c r="J172" i="2"/>
  <c r="O172" i="2" s="1"/>
  <c r="P172" i="2" s="1"/>
  <c r="BQ171" i="2"/>
  <c r="BP171" i="2"/>
  <c r="BO171" i="2"/>
  <c r="BN171" i="2"/>
  <c r="BM171" i="2"/>
  <c r="N171" i="2"/>
  <c r="M171" i="2"/>
  <c r="K171" i="2"/>
  <c r="J171" i="2"/>
  <c r="O171" i="2" s="1"/>
  <c r="P171" i="2" s="1"/>
  <c r="BQ170" i="2"/>
  <c r="BP170" i="2"/>
  <c r="BO170" i="2"/>
  <c r="BN170" i="2"/>
  <c r="BM170" i="2"/>
  <c r="N170" i="2"/>
  <c r="M170" i="2"/>
  <c r="K170" i="2"/>
  <c r="J170" i="2"/>
  <c r="O170" i="2" s="1"/>
  <c r="P170" i="2" s="1"/>
  <c r="BQ169" i="2"/>
  <c r="BP169" i="2"/>
  <c r="BO169" i="2"/>
  <c r="BN169" i="2"/>
  <c r="BM169" i="2"/>
  <c r="N169" i="2"/>
  <c r="M169" i="2"/>
  <c r="K169" i="2"/>
  <c r="J169" i="2"/>
  <c r="O169" i="2" s="1"/>
  <c r="P169" i="2" s="1"/>
  <c r="BQ168" i="2"/>
  <c r="BP168" i="2"/>
  <c r="BO168" i="2"/>
  <c r="BN168" i="2"/>
  <c r="BM168" i="2"/>
  <c r="N168" i="2"/>
  <c r="M168" i="2"/>
  <c r="K168" i="2"/>
  <c r="J168" i="2"/>
  <c r="O168" i="2" s="1"/>
  <c r="P168" i="2" s="1"/>
  <c r="BQ167" i="2"/>
  <c r="BP167" i="2"/>
  <c r="BO167" i="2"/>
  <c r="BN167" i="2"/>
  <c r="BM167" i="2"/>
  <c r="N167" i="2"/>
  <c r="M167" i="2"/>
  <c r="K167" i="2"/>
  <c r="J167" i="2"/>
  <c r="O167" i="2" s="1"/>
  <c r="P167" i="2" s="1"/>
  <c r="BQ166" i="2"/>
  <c r="BP166" i="2"/>
  <c r="BO166" i="2"/>
  <c r="BN166" i="2"/>
  <c r="BM166" i="2"/>
  <c r="N166" i="2"/>
  <c r="M166" i="2"/>
  <c r="K166" i="2"/>
  <c r="J166" i="2"/>
  <c r="O166" i="2" s="1"/>
  <c r="P166" i="2" s="1"/>
  <c r="BQ165" i="2"/>
  <c r="BP165" i="2"/>
  <c r="BO165" i="2"/>
  <c r="BM165" i="2"/>
  <c r="BL165" i="2"/>
  <c r="BN165" i="2" s="1"/>
  <c r="N165" i="2"/>
  <c r="M165" i="2"/>
  <c r="K165" i="2"/>
  <c r="J165" i="2"/>
  <c r="O165" i="2" s="1"/>
  <c r="P165" i="2" s="1"/>
  <c r="BQ164" i="2"/>
  <c r="BP164" i="2"/>
  <c r="BO164" i="2"/>
  <c r="BL164" i="2"/>
  <c r="BN164" i="2" s="1"/>
  <c r="BB164" i="2"/>
  <c r="BM164" i="2" s="1"/>
  <c r="N164" i="2"/>
  <c r="M164" i="2"/>
  <c r="K164" i="2"/>
  <c r="J164" i="2"/>
  <c r="O164" i="2" s="1"/>
  <c r="P164" i="2" s="1"/>
  <c r="BQ163" i="2"/>
  <c r="BP163" i="2"/>
  <c r="BO163" i="2"/>
  <c r="BL163" i="2"/>
  <c r="BM163" i="2" s="1"/>
  <c r="N163" i="2"/>
  <c r="M163" i="2"/>
  <c r="K163" i="2"/>
  <c r="J163" i="2"/>
  <c r="O163" i="2" s="1"/>
  <c r="P163" i="2" s="1"/>
  <c r="BQ162" i="2"/>
  <c r="BP162" i="2"/>
  <c r="BO162" i="2"/>
  <c r="BN162" i="2"/>
  <c r="BM162" i="2"/>
  <c r="N162" i="2"/>
  <c r="M162" i="2"/>
  <c r="K162" i="2"/>
  <c r="J162" i="2"/>
  <c r="O162" i="2" s="1"/>
  <c r="P162" i="2" s="1"/>
  <c r="BQ161" i="2"/>
  <c r="BP161" i="2"/>
  <c r="BO161" i="2"/>
  <c r="BN161" i="2"/>
  <c r="BM161" i="2"/>
  <c r="N161" i="2"/>
  <c r="M161" i="2"/>
  <c r="K161" i="2"/>
  <c r="J161" i="2"/>
  <c r="O161" i="2" s="1"/>
  <c r="P161" i="2" s="1"/>
  <c r="BQ160" i="2"/>
  <c r="BP160" i="2"/>
  <c r="BO160" i="2"/>
  <c r="BN160" i="2"/>
  <c r="BM160" i="2"/>
  <c r="N160" i="2"/>
  <c r="M160" i="2"/>
  <c r="K160" i="2"/>
  <c r="J160" i="2"/>
  <c r="O160" i="2" s="1"/>
  <c r="P160" i="2" s="1"/>
  <c r="BQ159" i="2"/>
  <c r="BP159" i="2"/>
  <c r="BO159" i="2"/>
  <c r="BN159" i="2"/>
  <c r="BM159" i="2"/>
  <c r="N159" i="2"/>
  <c r="M159" i="2"/>
  <c r="K159" i="2"/>
  <c r="J159" i="2"/>
  <c r="O159" i="2" s="1"/>
  <c r="P159" i="2" s="1"/>
  <c r="BQ158" i="2"/>
  <c r="BP158" i="2"/>
  <c r="BO158" i="2"/>
  <c r="BN158" i="2"/>
  <c r="BM158" i="2"/>
  <c r="N158" i="2"/>
  <c r="K158" i="2"/>
  <c r="O158" i="2" s="1"/>
  <c r="P158" i="2" s="1"/>
  <c r="J158" i="2"/>
  <c r="BQ157" i="2"/>
  <c r="BP157" i="2"/>
  <c r="BM157" i="2" s="1"/>
  <c r="BO157" i="2"/>
  <c r="BN157" i="2"/>
  <c r="N157" i="2"/>
  <c r="M157" i="2"/>
  <c r="K157" i="2"/>
  <c r="J157" i="2"/>
  <c r="O157" i="2" s="1"/>
  <c r="P157" i="2" s="1"/>
  <c r="BQ156" i="2"/>
  <c r="BP156" i="2"/>
  <c r="BM156" i="2" s="1"/>
  <c r="BO156" i="2"/>
  <c r="BN156" i="2"/>
  <c r="N156" i="2"/>
  <c r="M156" i="2"/>
  <c r="K156" i="2"/>
  <c r="J156" i="2"/>
  <c r="O156" i="2" s="1"/>
  <c r="P156" i="2" s="1"/>
  <c r="BQ155" i="2"/>
  <c r="BP155" i="2"/>
  <c r="BM155" i="2" s="1"/>
  <c r="BO155" i="2"/>
  <c r="BN155" i="2"/>
  <c r="N155" i="2"/>
  <c r="M155" i="2"/>
  <c r="K155" i="2"/>
  <c r="J155" i="2"/>
  <c r="O155" i="2" s="1"/>
  <c r="P155" i="2" s="1"/>
  <c r="BQ154" i="2"/>
  <c r="BP154" i="2"/>
  <c r="BM154" i="2" s="1"/>
  <c r="BO154" i="2"/>
  <c r="BN154" i="2"/>
  <c r="N154" i="2"/>
  <c r="M154" i="2"/>
  <c r="K154" i="2"/>
  <c r="J154" i="2"/>
  <c r="O154" i="2" s="1"/>
  <c r="P154" i="2" s="1"/>
  <c r="BQ153" i="2"/>
  <c r="BP153" i="2"/>
  <c r="BM153" i="2" s="1"/>
  <c r="BO153" i="2"/>
  <c r="BN153" i="2"/>
  <c r="N153" i="2"/>
  <c r="M153" i="2"/>
  <c r="K153" i="2"/>
  <c r="J153" i="2"/>
  <c r="O153" i="2" s="1"/>
  <c r="P153" i="2" s="1"/>
  <c r="BQ152" i="2"/>
  <c r="BP152" i="2"/>
  <c r="BM152" i="2" s="1"/>
  <c r="BO152" i="2"/>
  <c r="BN152" i="2"/>
  <c r="N152" i="2"/>
  <c r="M152" i="2"/>
  <c r="K152" i="2"/>
  <c r="J152" i="2"/>
  <c r="O152" i="2" s="1"/>
  <c r="P152" i="2" s="1"/>
  <c r="BQ151" i="2"/>
  <c r="BP151" i="2"/>
  <c r="BM151" i="2" s="1"/>
  <c r="BO151" i="2"/>
  <c r="BN151" i="2"/>
  <c r="N151" i="2"/>
  <c r="M151" i="2"/>
  <c r="K151" i="2"/>
  <c r="J151" i="2"/>
  <c r="O151" i="2" s="1"/>
  <c r="P151" i="2" s="1"/>
  <c r="BQ150" i="2"/>
  <c r="BP150" i="2"/>
  <c r="BM150" i="2" s="1"/>
  <c r="BO150" i="2"/>
  <c r="BN150" i="2"/>
  <c r="N150" i="2"/>
  <c r="M150" i="2"/>
  <c r="K150" i="2"/>
  <c r="J150" i="2"/>
  <c r="O150" i="2" s="1"/>
  <c r="P150" i="2" s="1"/>
  <c r="BQ149" i="2"/>
  <c r="BP149" i="2"/>
  <c r="BM149" i="2" s="1"/>
  <c r="BO149" i="2"/>
  <c r="BN149" i="2"/>
  <c r="N149" i="2"/>
  <c r="M149" i="2"/>
  <c r="K149" i="2"/>
  <c r="J149" i="2"/>
  <c r="O149" i="2" s="1"/>
  <c r="P149" i="2" s="1"/>
  <c r="BQ148" i="2"/>
  <c r="BP148" i="2"/>
  <c r="BM148" i="2" s="1"/>
  <c r="BO148" i="2"/>
  <c r="BN148" i="2"/>
  <c r="N148" i="2"/>
  <c r="M148" i="2"/>
  <c r="K148" i="2"/>
  <c r="J148" i="2"/>
  <c r="O148" i="2" s="1"/>
  <c r="P148" i="2" s="1"/>
  <c r="BQ147" i="2"/>
  <c r="BP147" i="2"/>
  <c r="BM147" i="2" s="1"/>
  <c r="BO147" i="2"/>
  <c r="BN147" i="2"/>
  <c r="N147" i="2"/>
  <c r="M147" i="2"/>
  <c r="K147" i="2"/>
  <c r="J147" i="2"/>
  <c r="O147" i="2" s="1"/>
  <c r="P147" i="2" s="1"/>
  <c r="BQ146" i="2"/>
  <c r="BP146" i="2"/>
  <c r="BM146" i="2" s="1"/>
  <c r="BO146" i="2"/>
  <c r="BN146" i="2"/>
  <c r="N146" i="2"/>
  <c r="M146" i="2"/>
  <c r="K146" i="2"/>
  <c r="J146" i="2"/>
  <c r="O146" i="2" s="1"/>
  <c r="P146" i="2" s="1"/>
  <c r="BQ145" i="2"/>
  <c r="BP145" i="2"/>
  <c r="BM145" i="2" s="1"/>
  <c r="BO145" i="2"/>
  <c r="BN145" i="2"/>
  <c r="N145" i="2"/>
  <c r="M145" i="2"/>
  <c r="K145" i="2"/>
  <c r="J145" i="2"/>
  <c r="O145" i="2" s="1"/>
  <c r="P145" i="2" s="1"/>
  <c r="BQ144" i="2"/>
  <c r="BP144" i="2"/>
  <c r="BO144" i="2"/>
  <c r="BL144" i="2"/>
  <c r="BN144" i="2" s="1"/>
  <c r="BB144" i="2"/>
  <c r="BB213" i="2" s="1"/>
  <c r="BB215" i="2" s="1"/>
  <c r="N144" i="2"/>
  <c r="M144" i="2"/>
  <c r="K144" i="2"/>
  <c r="J144" i="2"/>
  <c r="O144" i="2" s="1"/>
  <c r="P144" i="2" s="1"/>
  <c r="BQ143" i="2"/>
  <c r="BP143" i="2"/>
  <c r="BO143" i="2"/>
  <c r="BL143" i="2"/>
  <c r="N143" i="2"/>
  <c r="M143" i="2"/>
  <c r="K143" i="2"/>
  <c r="J143" i="2"/>
  <c r="O143" i="2" s="1"/>
  <c r="P143" i="2" s="1"/>
  <c r="BQ142" i="2"/>
  <c r="BP142" i="2"/>
  <c r="BO142" i="2"/>
  <c r="BM142" i="2" s="1"/>
  <c r="BK142" i="2"/>
  <c r="BK213" i="2" s="1"/>
  <c r="BK215" i="2" s="1"/>
  <c r="BJ142" i="2"/>
  <c r="BJ213" i="2" s="1"/>
  <c r="BJ215" i="2" s="1"/>
  <c r="N142" i="2"/>
  <c r="M142" i="2"/>
  <c r="K142" i="2"/>
  <c r="J142" i="2"/>
  <c r="O142" i="2" s="1"/>
  <c r="P142" i="2" s="1"/>
  <c r="BQ141" i="2"/>
  <c r="BP141" i="2"/>
  <c r="BO141" i="2"/>
  <c r="BM141" i="2"/>
  <c r="BL141" i="2"/>
  <c r="BN141" i="2" s="1"/>
  <c r="P141" i="2"/>
  <c r="N141" i="2"/>
  <c r="K141" i="2"/>
  <c r="J141" i="2"/>
  <c r="O141" i="2" s="1"/>
  <c r="BQ140" i="2"/>
  <c r="BP140" i="2"/>
  <c r="BO140" i="2"/>
  <c r="BM140" i="2" s="1"/>
  <c r="BL140" i="2"/>
  <c r="BN140" i="2" s="1"/>
  <c r="N140" i="2"/>
  <c r="M140" i="2"/>
  <c r="K140" i="2"/>
  <c r="J140" i="2"/>
  <c r="BQ139" i="2"/>
  <c r="BP139" i="2"/>
  <c r="BO139" i="2"/>
  <c r="BN139" i="2"/>
  <c r="BL139" i="2"/>
  <c r="N139" i="2"/>
  <c r="M139" i="2"/>
  <c r="K139" i="2"/>
  <c r="J139" i="2"/>
  <c r="O139" i="2" s="1"/>
  <c r="P139" i="2" s="1"/>
  <c r="BQ138" i="2"/>
  <c r="BP138" i="2"/>
  <c r="BO138" i="2"/>
  <c r="BM138" i="2"/>
  <c r="BL138" i="2"/>
  <c r="BN138" i="2" s="1"/>
  <c r="N138" i="2"/>
  <c r="M138" i="2"/>
  <c r="K138" i="2"/>
  <c r="J138" i="2"/>
  <c r="O138" i="2" s="1"/>
  <c r="P138" i="2" s="1"/>
  <c r="BQ137" i="2"/>
  <c r="BP137" i="2"/>
  <c r="BM137" i="2" s="1"/>
  <c r="BO137" i="2"/>
  <c r="BN137" i="2"/>
  <c r="N137" i="2"/>
  <c r="M137" i="2"/>
  <c r="K137" i="2"/>
  <c r="J137" i="2"/>
  <c r="O137" i="2" s="1"/>
  <c r="P137" i="2" s="1"/>
  <c r="BQ136" i="2"/>
  <c r="BP136" i="2"/>
  <c r="BM136" i="2" s="1"/>
  <c r="BO136" i="2"/>
  <c r="BN136" i="2"/>
  <c r="N136" i="2"/>
  <c r="M136" i="2"/>
  <c r="K136" i="2"/>
  <c r="J136" i="2"/>
  <c r="O136" i="2" s="1"/>
  <c r="P136" i="2" s="1"/>
  <c r="BQ135" i="2"/>
  <c r="BP135" i="2"/>
  <c r="BO135" i="2"/>
  <c r="BL135" i="2"/>
  <c r="N135" i="2"/>
  <c r="M135" i="2"/>
  <c r="K135" i="2"/>
  <c r="J135" i="2"/>
  <c r="O135" i="2" s="1"/>
  <c r="P135" i="2" s="1"/>
  <c r="BQ134" i="2"/>
  <c r="BP134" i="2"/>
  <c r="BO134" i="2"/>
  <c r="BN134" i="2"/>
  <c r="BM134" i="2"/>
  <c r="N134" i="2"/>
  <c r="M134" i="2"/>
  <c r="K134" i="2"/>
  <c r="J134" i="2"/>
  <c r="O134" i="2" s="1"/>
  <c r="P134" i="2" s="1"/>
  <c r="BQ133" i="2"/>
  <c r="BP133" i="2"/>
  <c r="BO133" i="2"/>
  <c r="BM133" i="2" s="1"/>
  <c r="BL133" i="2"/>
  <c r="BN133" i="2" s="1"/>
  <c r="N133" i="2"/>
  <c r="M133" i="2"/>
  <c r="K133" i="2"/>
  <c r="J133" i="2"/>
  <c r="BQ132" i="2"/>
  <c r="BP132" i="2"/>
  <c r="BO132" i="2"/>
  <c r="BN132" i="2"/>
  <c r="BL132" i="2"/>
  <c r="N132" i="2"/>
  <c r="M132" i="2"/>
  <c r="K132" i="2"/>
  <c r="J132" i="2"/>
  <c r="O132" i="2" s="1"/>
  <c r="P132" i="2" s="1"/>
  <c r="BQ131" i="2"/>
  <c r="BP131" i="2"/>
  <c r="BO131" i="2"/>
  <c r="BM131" i="2"/>
  <c r="BL131" i="2"/>
  <c r="BN131" i="2" s="1"/>
  <c r="N131" i="2"/>
  <c r="M131" i="2"/>
  <c r="K131" i="2"/>
  <c r="J131" i="2"/>
  <c r="O131" i="2" s="1"/>
  <c r="P131" i="2" s="1"/>
  <c r="BQ130" i="2"/>
  <c r="BP130" i="2"/>
  <c r="BM130" i="2" s="1"/>
  <c r="BO130" i="2"/>
  <c r="BN130" i="2"/>
  <c r="N130" i="2"/>
  <c r="M130" i="2"/>
  <c r="K130" i="2"/>
  <c r="J130" i="2"/>
  <c r="O130" i="2" s="1"/>
  <c r="P130" i="2" s="1"/>
  <c r="BQ129" i="2"/>
  <c r="BP129" i="2"/>
  <c r="BM129" i="2" s="1"/>
  <c r="BO129" i="2"/>
  <c r="BN129" i="2"/>
  <c r="N129" i="2"/>
  <c r="M129" i="2"/>
  <c r="K129" i="2"/>
  <c r="J129" i="2"/>
  <c r="O129" i="2" s="1"/>
  <c r="P129" i="2" s="1"/>
  <c r="BQ128" i="2"/>
  <c r="BP128" i="2"/>
  <c r="BM128" i="2" s="1"/>
  <c r="BO128" i="2"/>
  <c r="BN128" i="2"/>
  <c r="N128" i="2"/>
  <c r="M128" i="2"/>
  <c r="K128" i="2"/>
  <c r="J128" i="2"/>
  <c r="O128" i="2" s="1"/>
  <c r="P128" i="2" s="1"/>
  <c r="BQ127" i="2"/>
  <c r="BP127" i="2"/>
  <c r="BO127" i="2"/>
  <c r="BN127" i="2"/>
  <c r="BM127" i="2"/>
  <c r="N127" i="2"/>
  <c r="M127" i="2"/>
  <c r="K127" i="2"/>
  <c r="J127" i="2"/>
  <c r="O127" i="2" s="1"/>
  <c r="P127" i="2" s="1"/>
  <c r="BQ126" i="2"/>
  <c r="BP126" i="2"/>
  <c r="BO126" i="2"/>
  <c r="BM126" i="2" s="1"/>
  <c r="BL126" i="2"/>
  <c r="N126" i="2"/>
  <c r="M126" i="2"/>
  <c r="K126" i="2"/>
  <c r="J126" i="2"/>
  <c r="BQ125" i="2"/>
  <c r="BP125" i="2"/>
  <c r="BM125" i="2" s="1"/>
  <c r="BO125" i="2"/>
  <c r="BN125" i="2"/>
  <c r="N125" i="2"/>
  <c r="M125" i="2"/>
  <c r="K125" i="2"/>
  <c r="J125" i="2"/>
  <c r="BQ124" i="2"/>
  <c r="BP124" i="2"/>
  <c r="BM124" i="2" s="1"/>
  <c r="BO124" i="2"/>
  <c r="BN124" i="2"/>
  <c r="N124" i="2"/>
  <c r="M124" i="2"/>
  <c r="K124" i="2"/>
  <c r="J124" i="2"/>
  <c r="BQ123" i="2"/>
  <c r="BP123" i="2"/>
  <c r="BM123" i="2" s="1"/>
  <c r="BO123" i="2"/>
  <c r="BN123" i="2"/>
  <c r="N123" i="2"/>
  <c r="M123" i="2"/>
  <c r="K123" i="2"/>
  <c r="J123" i="2"/>
  <c r="BQ122" i="2"/>
  <c r="BP122" i="2"/>
  <c r="BM122" i="2" s="1"/>
  <c r="BO122" i="2"/>
  <c r="BN122" i="2"/>
  <c r="N122" i="2"/>
  <c r="M122" i="2"/>
  <c r="K122" i="2"/>
  <c r="J122" i="2"/>
  <c r="BQ121" i="2"/>
  <c r="BP121" i="2"/>
  <c r="BM121" i="2" s="1"/>
  <c r="BO121" i="2"/>
  <c r="BN121" i="2"/>
  <c r="N121" i="2"/>
  <c r="M121" i="2"/>
  <c r="K121" i="2"/>
  <c r="J121" i="2"/>
  <c r="BQ120" i="2"/>
  <c r="BP120" i="2"/>
  <c r="BM120" i="2" s="1"/>
  <c r="BO120" i="2"/>
  <c r="BN120" i="2"/>
  <c r="N120" i="2"/>
  <c r="M120" i="2"/>
  <c r="K120" i="2"/>
  <c r="J120" i="2"/>
  <c r="BQ119" i="2"/>
  <c r="BP119" i="2"/>
  <c r="BM119" i="2" s="1"/>
  <c r="BO119" i="2"/>
  <c r="BN119" i="2"/>
  <c r="N119" i="2"/>
  <c r="M119" i="2"/>
  <c r="K119" i="2"/>
  <c r="J119" i="2"/>
  <c r="BQ118" i="2"/>
  <c r="BP118" i="2"/>
  <c r="BM118" i="2" s="1"/>
  <c r="BO118" i="2"/>
  <c r="BN118" i="2"/>
  <c r="N118" i="2"/>
  <c r="K118" i="2"/>
  <c r="J118" i="2"/>
  <c r="O118" i="2" s="1"/>
  <c r="P118" i="2" s="1"/>
  <c r="BQ117" i="2"/>
  <c r="BP117" i="2"/>
  <c r="BO117" i="2"/>
  <c r="BN117" i="2"/>
  <c r="BM117" i="2"/>
  <c r="N117" i="2"/>
  <c r="M117" i="2"/>
  <c r="K117" i="2"/>
  <c r="J117" i="2"/>
  <c r="O117" i="2" s="1"/>
  <c r="P117" i="2" s="1"/>
  <c r="BQ116" i="2"/>
  <c r="BP116" i="2"/>
  <c r="BO116" i="2"/>
  <c r="BN116" i="2"/>
  <c r="BM116" i="2"/>
  <c r="N116" i="2"/>
  <c r="M116" i="2"/>
  <c r="K116" i="2"/>
  <c r="J116" i="2"/>
  <c r="O116" i="2" s="1"/>
  <c r="P116" i="2" s="1"/>
  <c r="BQ115" i="2"/>
  <c r="BP115" i="2"/>
  <c r="BO115" i="2"/>
  <c r="BN115" i="2"/>
  <c r="BM115" i="2"/>
  <c r="N115" i="2"/>
  <c r="M115" i="2"/>
  <c r="K115" i="2"/>
  <c r="J115" i="2"/>
  <c r="O115" i="2" s="1"/>
  <c r="P115" i="2" s="1"/>
  <c r="BQ114" i="2"/>
  <c r="BP114" i="2"/>
  <c r="BO114" i="2"/>
  <c r="BN114" i="2"/>
  <c r="BM114" i="2"/>
  <c r="N114" i="2"/>
  <c r="M114" i="2"/>
  <c r="K114" i="2"/>
  <c r="J114" i="2"/>
  <c r="O114" i="2" s="1"/>
  <c r="P114" i="2" s="1"/>
  <c r="BQ113" i="2"/>
  <c r="BP113" i="2"/>
  <c r="BO113" i="2"/>
  <c r="BN113" i="2"/>
  <c r="BM113" i="2"/>
  <c r="N113" i="2"/>
  <c r="M113" i="2"/>
  <c r="K113" i="2"/>
  <c r="J113" i="2"/>
  <c r="O113" i="2" s="1"/>
  <c r="P113" i="2" s="1"/>
  <c r="BQ112" i="2"/>
  <c r="BP112" i="2"/>
  <c r="BO112" i="2"/>
  <c r="BN112" i="2"/>
  <c r="BM112" i="2"/>
  <c r="N112" i="2"/>
  <c r="M112" i="2"/>
  <c r="K112" i="2"/>
  <c r="J112" i="2"/>
  <c r="O112" i="2" s="1"/>
  <c r="P112" i="2" s="1"/>
  <c r="BQ111" i="2"/>
  <c r="BP111" i="2"/>
  <c r="BO111" i="2"/>
  <c r="BN111" i="2"/>
  <c r="BM111" i="2"/>
  <c r="N111" i="2"/>
  <c r="M111" i="2"/>
  <c r="K111" i="2"/>
  <c r="J111" i="2"/>
  <c r="O111" i="2" s="1"/>
  <c r="P111" i="2" s="1"/>
  <c r="BQ110" i="2"/>
  <c r="BP110" i="2"/>
  <c r="BO110" i="2"/>
  <c r="BN110" i="2"/>
  <c r="BM110" i="2"/>
  <c r="N110" i="2"/>
  <c r="M110" i="2"/>
  <c r="K110" i="2"/>
  <c r="J110" i="2"/>
  <c r="O110" i="2" s="1"/>
  <c r="P110" i="2" s="1"/>
  <c r="BQ109" i="2"/>
  <c r="BP109" i="2"/>
  <c r="BO109" i="2"/>
  <c r="BN109" i="2"/>
  <c r="BM109" i="2"/>
  <c r="N109" i="2"/>
  <c r="M109" i="2"/>
  <c r="K109" i="2"/>
  <c r="J109" i="2"/>
  <c r="O109" i="2" s="1"/>
  <c r="P109" i="2" s="1"/>
  <c r="BQ108" i="2"/>
  <c r="BP108" i="2"/>
  <c r="BO108" i="2"/>
  <c r="BN108" i="2"/>
  <c r="BM108" i="2"/>
  <c r="N108" i="2"/>
  <c r="M108" i="2"/>
  <c r="K108" i="2"/>
  <c r="J108" i="2"/>
  <c r="O108" i="2" s="1"/>
  <c r="P108" i="2" s="1"/>
  <c r="BQ107" i="2"/>
  <c r="BP107" i="2"/>
  <c r="BO107" i="2"/>
  <c r="BM107" i="2"/>
  <c r="T107" i="2"/>
  <c r="T213" i="2" s="1"/>
  <c r="T215" i="2" s="1"/>
  <c r="S107" i="2"/>
  <c r="S213" i="2" s="1"/>
  <c r="S215" i="2" s="1"/>
  <c r="N107" i="2"/>
  <c r="K107" i="2"/>
  <c r="O107" i="2" s="1"/>
  <c r="P107" i="2" s="1"/>
  <c r="J107" i="2"/>
  <c r="BQ106" i="2"/>
  <c r="BP106" i="2"/>
  <c r="BM106" i="2" s="1"/>
  <c r="BO106" i="2"/>
  <c r="BN106" i="2"/>
  <c r="N106" i="2"/>
  <c r="M106" i="2"/>
  <c r="K106" i="2"/>
  <c r="J106" i="2"/>
  <c r="O106" i="2" s="1"/>
  <c r="P106" i="2" s="1"/>
  <c r="BQ105" i="2"/>
  <c r="BP105" i="2"/>
  <c r="BM105" i="2" s="1"/>
  <c r="BO105" i="2"/>
  <c r="BN105" i="2"/>
  <c r="N105" i="2"/>
  <c r="M105" i="2"/>
  <c r="K105" i="2"/>
  <c r="J105" i="2"/>
  <c r="O105" i="2" s="1"/>
  <c r="P105" i="2" s="1"/>
  <c r="BQ104" i="2"/>
  <c r="BP104" i="2"/>
  <c r="BM104" i="2" s="1"/>
  <c r="BO104" i="2"/>
  <c r="BN104" i="2"/>
  <c r="N104" i="2"/>
  <c r="M104" i="2"/>
  <c r="K104" i="2"/>
  <c r="J104" i="2"/>
  <c r="O104" i="2" s="1"/>
  <c r="P104" i="2" s="1"/>
  <c r="BQ103" i="2"/>
  <c r="BP103" i="2"/>
  <c r="BM103" i="2" s="1"/>
  <c r="BO103" i="2"/>
  <c r="BN103" i="2"/>
  <c r="N103" i="2"/>
  <c r="M103" i="2"/>
  <c r="K103" i="2"/>
  <c r="J103" i="2"/>
  <c r="O103" i="2" s="1"/>
  <c r="P103" i="2" s="1"/>
  <c r="BQ102" i="2"/>
  <c r="BP102" i="2"/>
  <c r="BM102" i="2" s="1"/>
  <c r="BO102" i="2"/>
  <c r="BN102" i="2"/>
  <c r="N102" i="2"/>
  <c r="M102" i="2"/>
  <c r="K102" i="2"/>
  <c r="J102" i="2"/>
  <c r="O102" i="2" s="1"/>
  <c r="P102" i="2" s="1"/>
  <c r="BQ101" i="2"/>
  <c r="BP101" i="2"/>
  <c r="BM101" i="2" s="1"/>
  <c r="BO101" i="2"/>
  <c r="BN101" i="2"/>
  <c r="N101" i="2"/>
  <c r="M101" i="2"/>
  <c r="K101" i="2"/>
  <c r="J101" i="2"/>
  <c r="O101" i="2" s="1"/>
  <c r="P101" i="2" s="1"/>
  <c r="BQ100" i="2"/>
  <c r="BP100" i="2"/>
  <c r="BM100" i="2" s="1"/>
  <c r="BO100" i="2"/>
  <c r="BN100" i="2"/>
  <c r="N100" i="2"/>
  <c r="M100" i="2"/>
  <c r="K100" i="2"/>
  <c r="J100" i="2"/>
  <c r="O100" i="2" s="1"/>
  <c r="P100" i="2" s="1"/>
  <c r="BQ99" i="2"/>
  <c r="BP99" i="2"/>
  <c r="BM99" i="2" s="1"/>
  <c r="BO99" i="2"/>
  <c r="BN99" i="2"/>
  <c r="N99" i="2"/>
  <c r="M99" i="2"/>
  <c r="K99" i="2"/>
  <c r="J99" i="2"/>
  <c r="O99" i="2" s="1"/>
  <c r="P99" i="2" s="1"/>
  <c r="BQ98" i="2"/>
  <c r="BP98" i="2"/>
  <c r="BM98" i="2" s="1"/>
  <c r="BO98" i="2"/>
  <c r="BN98" i="2"/>
  <c r="N98" i="2"/>
  <c r="M98" i="2"/>
  <c r="K98" i="2"/>
  <c r="J98" i="2"/>
  <c r="O98" i="2" s="1"/>
  <c r="P98" i="2" s="1"/>
  <c r="BQ97" i="2"/>
  <c r="BP97" i="2"/>
  <c r="BM97" i="2" s="1"/>
  <c r="BO97" i="2"/>
  <c r="BN97" i="2"/>
  <c r="N97" i="2"/>
  <c r="M97" i="2"/>
  <c r="K97" i="2"/>
  <c r="J97" i="2"/>
  <c r="O97" i="2" s="1"/>
  <c r="P97" i="2" s="1"/>
  <c r="BQ96" i="2"/>
  <c r="BP96" i="2"/>
  <c r="BM96" i="2" s="1"/>
  <c r="BO96" i="2"/>
  <c r="BN96" i="2"/>
  <c r="N96" i="2"/>
  <c r="M96" i="2"/>
  <c r="K96" i="2"/>
  <c r="J96" i="2"/>
  <c r="O96" i="2" s="1"/>
  <c r="P96" i="2" s="1"/>
  <c r="BQ95" i="2"/>
  <c r="BP95" i="2"/>
  <c r="BM95" i="2" s="1"/>
  <c r="BO95" i="2"/>
  <c r="BN95" i="2"/>
  <c r="N95" i="2"/>
  <c r="M95" i="2"/>
  <c r="K95" i="2"/>
  <c r="J95" i="2"/>
  <c r="BQ94" i="2"/>
  <c r="BP94" i="2"/>
  <c r="BM94" i="2" s="1"/>
  <c r="BO94" i="2"/>
  <c r="BN94" i="2"/>
  <c r="N94" i="2"/>
  <c r="M94" i="2"/>
  <c r="K94" i="2"/>
  <c r="J94" i="2"/>
  <c r="BQ93" i="2"/>
  <c r="BP93" i="2"/>
  <c r="BM93" i="2" s="1"/>
  <c r="BO93" i="2"/>
  <c r="BN93" i="2"/>
  <c r="N93" i="2"/>
  <c r="M93" i="2"/>
  <c r="K93" i="2"/>
  <c r="J93" i="2"/>
  <c r="BQ92" i="2"/>
  <c r="BP92" i="2"/>
  <c r="BM92" i="2" s="1"/>
  <c r="BO92" i="2"/>
  <c r="BN92" i="2"/>
  <c r="N92" i="2"/>
  <c r="M92" i="2"/>
  <c r="K92" i="2"/>
  <c r="J92" i="2"/>
  <c r="BQ91" i="2"/>
  <c r="BP91" i="2"/>
  <c r="BM91" i="2" s="1"/>
  <c r="BO91" i="2"/>
  <c r="BN91" i="2"/>
  <c r="N91" i="2"/>
  <c r="M91" i="2"/>
  <c r="K91" i="2"/>
  <c r="J91" i="2"/>
  <c r="BQ90" i="2"/>
  <c r="BP90" i="2"/>
  <c r="BM90" i="2" s="1"/>
  <c r="BO90" i="2"/>
  <c r="BN90" i="2"/>
  <c r="N90" i="2"/>
  <c r="M90" i="2"/>
  <c r="K90" i="2"/>
  <c r="J90" i="2"/>
  <c r="BQ89" i="2"/>
  <c r="BP89" i="2"/>
  <c r="BM89" i="2" s="1"/>
  <c r="BO89" i="2"/>
  <c r="BN89" i="2"/>
  <c r="N89" i="2"/>
  <c r="M89" i="2"/>
  <c r="K89" i="2"/>
  <c r="J89" i="2"/>
  <c r="BQ88" i="2"/>
  <c r="BP88" i="2"/>
  <c r="BM88" i="2" s="1"/>
  <c r="BO88" i="2"/>
  <c r="BN88" i="2"/>
  <c r="N88" i="2"/>
  <c r="M88" i="2"/>
  <c r="K88" i="2"/>
  <c r="J88" i="2"/>
  <c r="BQ87" i="2"/>
  <c r="BP87" i="2"/>
  <c r="BM87" i="2" s="1"/>
  <c r="BO87" i="2"/>
  <c r="BN87" i="2"/>
  <c r="N87" i="2"/>
  <c r="M87" i="2"/>
  <c r="K87" i="2"/>
  <c r="J87" i="2"/>
  <c r="BQ86" i="2"/>
  <c r="BP86" i="2"/>
  <c r="BM86" i="2" s="1"/>
  <c r="BO86" i="2"/>
  <c r="BN86" i="2"/>
  <c r="N86" i="2"/>
  <c r="M86" i="2"/>
  <c r="K86" i="2"/>
  <c r="J86" i="2"/>
  <c r="BQ85" i="2"/>
  <c r="BP85" i="2"/>
  <c r="BM85" i="2" s="1"/>
  <c r="BO85" i="2"/>
  <c r="BN85" i="2"/>
  <c r="N85" i="2"/>
  <c r="M85" i="2"/>
  <c r="K85" i="2"/>
  <c r="J85" i="2"/>
  <c r="BQ84" i="2"/>
  <c r="BP84" i="2"/>
  <c r="BM84" i="2" s="1"/>
  <c r="BO84" i="2"/>
  <c r="BN84" i="2"/>
  <c r="N84" i="2"/>
  <c r="M84" i="2"/>
  <c r="K84" i="2"/>
  <c r="J84" i="2"/>
  <c r="BQ83" i="2"/>
  <c r="BP83" i="2"/>
  <c r="BM83" i="2" s="1"/>
  <c r="BO83" i="2"/>
  <c r="BN83" i="2"/>
  <c r="N83" i="2"/>
  <c r="M83" i="2"/>
  <c r="K83" i="2"/>
  <c r="J83" i="2"/>
  <c r="BQ82" i="2"/>
  <c r="BP82" i="2"/>
  <c r="BM82" i="2" s="1"/>
  <c r="BO82" i="2"/>
  <c r="BN82" i="2"/>
  <c r="N82" i="2"/>
  <c r="K82" i="2"/>
  <c r="J82" i="2"/>
  <c r="O82" i="2" s="1"/>
  <c r="P82" i="2" s="1"/>
  <c r="BQ81" i="2"/>
  <c r="BP81" i="2"/>
  <c r="BO81" i="2"/>
  <c r="BN81" i="2"/>
  <c r="BM81" i="2"/>
  <c r="N81" i="2"/>
  <c r="M81" i="2"/>
  <c r="K81" i="2"/>
  <c r="J81" i="2"/>
  <c r="O81" i="2" s="1"/>
  <c r="P81" i="2" s="1"/>
  <c r="BQ80" i="2"/>
  <c r="BP80" i="2"/>
  <c r="BO80" i="2"/>
  <c r="BN80" i="2"/>
  <c r="BM80" i="2"/>
  <c r="N80" i="2"/>
  <c r="M80" i="2"/>
  <c r="K80" i="2"/>
  <c r="J80" i="2"/>
  <c r="O80" i="2" s="1"/>
  <c r="P80" i="2" s="1"/>
  <c r="BQ79" i="2"/>
  <c r="BP79" i="2"/>
  <c r="BO79" i="2"/>
  <c r="BN79" i="2"/>
  <c r="BM79" i="2"/>
  <c r="N79" i="2"/>
  <c r="M79" i="2"/>
  <c r="K79" i="2"/>
  <c r="J79" i="2"/>
  <c r="O79" i="2" s="1"/>
  <c r="P79" i="2" s="1"/>
  <c r="BQ78" i="2"/>
  <c r="BP78" i="2"/>
  <c r="BO78" i="2"/>
  <c r="BN78" i="2"/>
  <c r="BM78" i="2"/>
  <c r="N78" i="2"/>
  <c r="M78" i="2"/>
  <c r="K78" i="2"/>
  <c r="J78" i="2"/>
  <c r="O78" i="2" s="1"/>
  <c r="P78" i="2" s="1"/>
  <c r="BQ77" i="2"/>
  <c r="BP77" i="2"/>
  <c r="BO77" i="2"/>
  <c r="BN77" i="2"/>
  <c r="BM77" i="2"/>
  <c r="N77" i="2"/>
  <c r="M77" i="2"/>
  <c r="K77" i="2"/>
  <c r="J77" i="2"/>
  <c r="O77" i="2" s="1"/>
  <c r="P77" i="2" s="1"/>
  <c r="BQ76" i="2"/>
  <c r="BP76" i="2"/>
  <c r="BO76" i="2"/>
  <c r="BN76" i="2"/>
  <c r="BM76" i="2"/>
  <c r="N76" i="2"/>
  <c r="M76" i="2"/>
  <c r="K76" i="2"/>
  <c r="J76" i="2"/>
  <c r="O76" i="2" s="1"/>
  <c r="P76" i="2" s="1"/>
  <c r="BQ75" i="2"/>
  <c r="BP75" i="2"/>
  <c r="BO75" i="2"/>
  <c r="BN75" i="2"/>
  <c r="BM75" i="2"/>
  <c r="N75" i="2"/>
  <c r="M75" i="2"/>
  <c r="K75" i="2"/>
  <c r="J75" i="2"/>
  <c r="O75" i="2" s="1"/>
  <c r="P75" i="2" s="1"/>
  <c r="BQ74" i="2"/>
  <c r="BP74" i="2"/>
  <c r="BO74" i="2"/>
  <c r="BN74" i="2"/>
  <c r="BM74" i="2"/>
  <c r="N74" i="2"/>
  <c r="M74" i="2"/>
  <c r="K74" i="2"/>
  <c r="J74" i="2"/>
  <c r="O74" i="2" s="1"/>
  <c r="P74" i="2" s="1"/>
  <c r="BQ73" i="2"/>
  <c r="BP73" i="2"/>
  <c r="BO73" i="2"/>
  <c r="BN73" i="2"/>
  <c r="BM73" i="2"/>
  <c r="N73" i="2"/>
  <c r="M73" i="2"/>
  <c r="K73" i="2"/>
  <c r="J73" i="2"/>
  <c r="O73" i="2" s="1"/>
  <c r="P73" i="2" s="1"/>
  <c r="BQ72" i="2"/>
  <c r="BP72" i="2"/>
  <c r="BO72" i="2"/>
  <c r="BN72" i="2"/>
  <c r="BM72" i="2"/>
  <c r="N72" i="2"/>
  <c r="M72" i="2"/>
  <c r="K72" i="2"/>
  <c r="J72" i="2"/>
  <c r="O72" i="2" s="1"/>
  <c r="P72" i="2" s="1"/>
  <c r="BQ71" i="2"/>
  <c r="BP71" i="2"/>
  <c r="BO71" i="2"/>
  <c r="BN71" i="2"/>
  <c r="BM71" i="2"/>
  <c r="N71" i="2"/>
  <c r="M71" i="2"/>
  <c r="K71" i="2"/>
  <c r="J71" i="2"/>
  <c r="O71" i="2" s="1"/>
  <c r="P71" i="2" s="1"/>
  <c r="BQ70" i="2"/>
  <c r="BP70" i="2"/>
  <c r="BO70" i="2"/>
  <c r="BN70" i="2"/>
  <c r="BM70" i="2"/>
  <c r="N70" i="2"/>
  <c r="M70" i="2"/>
  <c r="K70" i="2"/>
  <c r="J70" i="2"/>
  <c r="O70" i="2" s="1"/>
  <c r="P70" i="2" s="1"/>
  <c r="BQ69" i="2"/>
  <c r="BP69" i="2"/>
  <c r="BO69" i="2"/>
  <c r="BN69" i="2"/>
  <c r="BM69" i="2"/>
  <c r="N69" i="2"/>
  <c r="M69" i="2"/>
  <c r="K69" i="2"/>
  <c r="J69" i="2"/>
  <c r="O69" i="2" s="1"/>
  <c r="P69" i="2" s="1"/>
  <c r="BQ68" i="2"/>
  <c r="BP68" i="2"/>
  <c r="BO68" i="2"/>
  <c r="BN68" i="2"/>
  <c r="BM68" i="2"/>
  <c r="N68" i="2"/>
  <c r="M68" i="2"/>
  <c r="K68" i="2"/>
  <c r="J68" i="2"/>
  <c r="O68" i="2" s="1"/>
  <c r="P68" i="2" s="1"/>
  <c r="BQ67" i="2"/>
  <c r="BP67" i="2"/>
  <c r="BO67" i="2"/>
  <c r="BN67" i="2"/>
  <c r="BM67" i="2"/>
  <c r="N67" i="2"/>
  <c r="M67" i="2"/>
  <c r="K67" i="2"/>
  <c r="J67" i="2"/>
  <c r="O67" i="2" s="1"/>
  <c r="P67" i="2" s="1"/>
  <c r="BQ66" i="2"/>
  <c r="BP66" i="2"/>
  <c r="BO66" i="2"/>
  <c r="BN66" i="2"/>
  <c r="BM66" i="2"/>
  <c r="N66" i="2"/>
  <c r="K66" i="2"/>
  <c r="O66" i="2" s="1"/>
  <c r="P66" i="2" s="1"/>
  <c r="J66" i="2"/>
  <c r="BQ65" i="2"/>
  <c r="BP65" i="2"/>
  <c r="BM65" i="2" s="1"/>
  <c r="BO65" i="2"/>
  <c r="BN65" i="2"/>
  <c r="N65" i="2"/>
  <c r="M65" i="2"/>
  <c r="K65" i="2"/>
  <c r="J65" i="2"/>
  <c r="BQ64" i="2"/>
  <c r="BP64" i="2"/>
  <c r="BM64" i="2" s="1"/>
  <c r="BO64" i="2"/>
  <c r="BN64" i="2"/>
  <c r="N64" i="2"/>
  <c r="M64" i="2"/>
  <c r="K64" i="2"/>
  <c r="J64" i="2"/>
  <c r="N63" i="2"/>
  <c r="K63" i="2"/>
  <c r="O63" i="2" s="1"/>
  <c r="P63" i="2" s="1"/>
  <c r="J63" i="2"/>
  <c r="BQ62" i="2"/>
  <c r="BP62" i="2"/>
  <c r="BM62" i="2" s="1"/>
  <c r="BO62" i="2"/>
  <c r="BN62" i="2"/>
  <c r="N62" i="2"/>
  <c r="M62" i="2"/>
  <c r="K62" i="2"/>
  <c r="J62" i="2"/>
  <c r="O62" i="2" s="1"/>
  <c r="P62" i="2" s="1"/>
  <c r="BQ61" i="2"/>
  <c r="BP61" i="2"/>
  <c r="BM61" i="2" s="1"/>
  <c r="BO61" i="2"/>
  <c r="BN61" i="2"/>
  <c r="N61" i="2"/>
  <c r="M61" i="2"/>
  <c r="K61" i="2"/>
  <c r="J61" i="2"/>
  <c r="BQ60" i="2"/>
  <c r="BP60" i="2"/>
  <c r="BM60" i="2" s="1"/>
  <c r="BO60" i="2"/>
  <c r="BN60" i="2"/>
  <c r="N60" i="2"/>
  <c r="K60" i="2"/>
  <c r="O60" i="2" s="1"/>
  <c r="P60" i="2" s="1"/>
  <c r="J60" i="2"/>
  <c r="BQ59" i="2"/>
  <c r="BP59" i="2"/>
  <c r="BM59" i="2" s="1"/>
  <c r="BO59" i="2"/>
  <c r="BN59" i="2"/>
  <c r="N59" i="2"/>
  <c r="M59" i="2"/>
  <c r="K59" i="2"/>
  <c r="J59" i="2"/>
  <c r="O59" i="2" s="1"/>
  <c r="P59" i="2" s="1"/>
  <c r="BQ58" i="2"/>
  <c r="BP58" i="2"/>
  <c r="BM58" i="2" s="1"/>
  <c r="BO58" i="2"/>
  <c r="BN58" i="2"/>
  <c r="N58" i="2"/>
  <c r="M58" i="2"/>
  <c r="K58" i="2"/>
  <c r="J58" i="2"/>
  <c r="O58" i="2" s="1"/>
  <c r="P58" i="2" s="1"/>
  <c r="BQ57" i="2"/>
  <c r="BP57" i="2"/>
  <c r="BM57" i="2" s="1"/>
  <c r="BO57" i="2"/>
  <c r="BN57" i="2"/>
  <c r="N57" i="2"/>
  <c r="M57" i="2"/>
  <c r="K57" i="2"/>
  <c r="J57" i="2"/>
  <c r="O57" i="2" s="1"/>
  <c r="P57" i="2" s="1"/>
  <c r="BQ56" i="2"/>
  <c r="BP56" i="2"/>
  <c r="BM56" i="2" s="1"/>
  <c r="BO56" i="2"/>
  <c r="BN56" i="2"/>
  <c r="N56" i="2"/>
  <c r="M56" i="2"/>
  <c r="K56" i="2"/>
  <c r="J56" i="2"/>
  <c r="O56" i="2" s="1"/>
  <c r="P56" i="2" s="1"/>
  <c r="CI55" i="2"/>
  <c r="CI213" i="2" s="1"/>
  <c r="CI215" i="2" s="1"/>
  <c r="BQ55" i="2"/>
  <c r="BP55" i="2"/>
  <c r="BO55" i="2"/>
  <c r="BN55" i="2"/>
  <c r="BM55" i="2"/>
  <c r="N55" i="2"/>
  <c r="M55" i="2"/>
  <c r="K55" i="2"/>
  <c r="J55" i="2"/>
  <c r="O55" i="2" s="1"/>
  <c r="P55" i="2" s="1"/>
  <c r="BQ54" i="2"/>
  <c r="BP54" i="2"/>
  <c r="BO54" i="2"/>
  <c r="BN54" i="2"/>
  <c r="BM54" i="2"/>
  <c r="N54" i="2"/>
  <c r="M54" i="2"/>
  <c r="K54" i="2"/>
  <c r="J54" i="2"/>
  <c r="O54" i="2" s="1"/>
  <c r="P54" i="2" s="1"/>
  <c r="BQ53" i="2"/>
  <c r="BP53" i="2"/>
  <c r="BO53" i="2"/>
  <c r="BN53" i="2"/>
  <c r="BM53" i="2"/>
  <c r="N53" i="2"/>
  <c r="M53" i="2"/>
  <c r="K53" i="2"/>
  <c r="J53" i="2"/>
  <c r="O53" i="2" s="1"/>
  <c r="P53" i="2" s="1"/>
  <c r="BQ52" i="2"/>
  <c r="BP52" i="2"/>
  <c r="BO52" i="2"/>
  <c r="BN52" i="2"/>
  <c r="BM52" i="2"/>
  <c r="N52" i="2"/>
  <c r="M52" i="2"/>
  <c r="K52" i="2"/>
  <c r="J52" i="2"/>
  <c r="O52" i="2" s="1"/>
  <c r="P52" i="2" s="1"/>
  <c r="BQ51" i="2"/>
  <c r="BP51" i="2"/>
  <c r="BO51" i="2"/>
  <c r="BN51" i="2"/>
  <c r="BM51" i="2"/>
  <c r="N51" i="2"/>
  <c r="M51" i="2"/>
  <c r="K51" i="2"/>
  <c r="J51" i="2"/>
  <c r="O51" i="2" s="1"/>
  <c r="P51" i="2" s="1"/>
  <c r="BQ50" i="2"/>
  <c r="BP50" i="2"/>
  <c r="BO50" i="2"/>
  <c r="BN50" i="2"/>
  <c r="BM50" i="2"/>
  <c r="N50" i="2"/>
  <c r="M50" i="2"/>
  <c r="K50" i="2"/>
  <c r="J50" i="2"/>
  <c r="O50" i="2" s="1"/>
  <c r="P50" i="2" s="1"/>
  <c r="BQ49" i="2"/>
  <c r="BP49" i="2"/>
  <c r="BO49" i="2"/>
  <c r="BN49" i="2"/>
  <c r="BM49" i="2"/>
  <c r="N49" i="2"/>
  <c r="M49" i="2"/>
  <c r="K49" i="2"/>
  <c r="J49" i="2"/>
  <c r="O49" i="2" s="1"/>
  <c r="P49" i="2" s="1"/>
  <c r="BQ48" i="2"/>
  <c r="BP48" i="2"/>
  <c r="BO48" i="2"/>
  <c r="BN48" i="2"/>
  <c r="BM48" i="2"/>
  <c r="N48" i="2"/>
  <c r="M48" i="2"/>
  <c r="K48" i="2"/>
  <c r="J48" i="2"/>
  <c r="O48" i="2" s="1"/>
  <c r="P48" i="2" s="1"/>
  <c r="BQ47" i="2"/>
  <c r="BP47" i="2"/>
  <c r="BO47" i="2"/>
  <c r="BN47" i="2"/>
  <c r="BM47" i="2"/>
  <c r="N47" i="2"/>
  <c r="M47" i="2"/>
  <c r="K47" i="2"/>
  <c r="J47" i="2"/>
  <c r="O47" i="2" s="1"/>
  <c r="P47" i="2" s="1"/>
  <c r="BQ46" i="2"/>
  <c r="BP46" i="2"/>
  <c r="BO46" i="2"/>
  <c r="BN46" i="2"/>
  <c r="BM46" i="2"/>
  <c r="N46" i="2"/>
  <c r="M46" i="2"/>
  <c r="K46" i="2"/>
  <c r="J46" i="2"/>
  <c r="O46" i="2" s="1"/>
  <c r="P46" i="2" s="1"/>
  <c r="BQ45" i="2"/>
  <c r="BP45" i="2"/>
  <c r="BO45" i="2"/>
  <c r="BN45" i="2"/>
  <c r="BM45" i="2"/>
  <c r="N45" i="2"/>
  <c r="M45" i="2"/>
  <c r="K45" i="2"/>
  <c r="J45" i="2"/>
  <c r="O45" i="2" s="1"/>
  <c r="P45" i="2" s="1"/>
  <c r="BQ44" i="2"/>
  <c r="BP44" i="2"/>
  <c r="BO44" i="2"/>
  <c r="BN44" i="2"/>
  <c r="BM44" i="2"/>
  <c r="N44" i="2"/>
  <c r="M44" i="2"/>
  <c r="K44" i="2"/>
  <c r="J44" i="2"/>
  <c r="O44" i="2" s="1"/>
  <c r="P44" i="2" s="1"/>
  <c r="BQ43" i="2"/>
  <c r="BP43" i="2"/>
  <c r="BO43" i="2"/>
  <c r="BN43" i="2"/>
  <c r="BM43" i="2"/>
  <c r="N43" i="2"/>
  <c r="M43" i="2"/>
  <c r="K43" i="2"/>
  <c r="J43" i="2"/>
  <c r="O43" i="2" s="1"/>
  <c r="P43" i="2" s="1"/>
  <c r="BQ42" i="2"/>
  <c r="BP42" i="2"/>
  <c r="BO42" i="2"/>
  <c r="BN42" i="2"/>
  <c r="BM42" i="2"/>
  <c r="N42" i="2"/>
  <c r="M42" i="2"/>
  <c r="K42" i="2"/>
  <c r="J42" i="2"/>
  <c r="O42" i="2" s="1"/>
  <c r="P42" i="2" s="1"/>
  <c r="BQ41" i="2"/>
  <c r="BP41" i="2"/>
  <c r="BO41" i="2"/>
  <c r="BN41" i="2"/>
  <c r="BM41" i="2"/>
  <c r="N41" i="2"/>
  <c r="M41" i="2"/>
  <c r="K41" i="2"/>
  <c r="J41" i="2"/>
  <c r="O41" i="2" s="1"/>
  <c r="P41" i="2" s="1"/>
  <c r="BQ40" i="2"/>
  <c r="BP40" i="2"/>
  <c r="BO40" i="2"/>
  <c r="BN40" i="2"/>
  <c r="BM40" i="2"/>
  <c r="N40" i="2"/>
  <c r="M40" i="2"/>
  <c r="K40" i="2"/>
  <c r="J40" i="2"/>
  <c r="O40" i="2" s="1"/>
  <c r="P40" i="2" s="1"/>
  <c r="BQ39" i="2"/>
  <c r="BP39" i="2"/>
  <c r="BO39" i="2"/>
  <c r="BN39" i="2"/>
  <c r="BM39" i="2"/>
  <c r="N39" i="2"/>
  <c r="M39" i="2"/>
  <c r="K39" i="2"/>
  <c r="J39" i="2"/>
  <c r="O39" i="2" s="1"/>
  <c r="P39" i="2" s="1"/>
  <c r="BQ38" i="2"/>
  <c r="BP38" i="2"/>
  <c r="BO38" i="2"/>
  <c r="BN38" i="2"/>
  <c r="BM38" i="2"/>
  <c r="N38" i="2"/>
  <c r="M38" i="2"/>
  <c r="K38" i="2"/>
  <c r="J38" i="2"/>
  <c r="O38" i="2" s="1"/>
  <c r="P38" i="2" s="1"/>
  <c r="BW37" i="2"/>
  <c r="BW213" i="2" s="1"/>
  <c r="BW215" i="2" s="1"/>
  <c r="BV37" i="2"/>
  <c r="BV213" i="2" s="1"/>
  <c r="BV215" i="2" s="1"/>
  <c r="BQ37" i="2"/>
  <c r="BP37" i="2"/>
  <c r="BO37" i="2"/>
  <c r="BN37" i="2"/>
  <c r="BM37" i="2"/>
  <c r="N37" i="2"/>
  <c r="M37" i="2"/>
  <c r="K37" i="2"/>
  <c r="J37" i="2"/>
  <c r="O37" i="2" s="1"/>
  <c r="P37" i="2" s="1"/>
  <c r="BQ36" i="2"/>
  <c r="BP36" i="2"/>
  <c r="BO36" i="2"/>
  <c r="BN36" i="2"/>
  <c r="BM36" i="2"/>
  <c r="N36" i="2"/>
  <c r="K36" i="2"/>
  <c r="O36" i="2" s="1"/>
  <c r="P36" i="2" s="1"/>
  <c r="J36" i="2"/>
  <c r="BQ35" i="2"/>
  <c r="BP35" i="2"/>
  <c r="BM35" i="2" s="1"/>
  <c r="BO35" i="2"/>
  <c r="BN35" i="2"/>
  <c r="N35" i="2"/>
  <c r="M35" i="2"/>
  <c r="K35" i="2"/>
  <c r="J35" i="2"/>
  <c r="O35" i="2" s="1"/>
  <c r="P35" i="2" s="1"/>
  <c r="BQ34" i="2"/>
  <c r="BP34" i="2"/>
  <c r="BM34" i="2" s="1"/>
  <c r="BO34" i="2"/>
  <c r="BN34" i="2"/>
  <c r="N34" i="2"/>
  <c r="M34" i="2"/>
  <c r="K34" i="2"/>
  <c r="J34" i="2"/>
  <c r="O34" i="2" s="1"/>
  <c r="P34" i="2" s="1"/>
  <c r="CC33" i="2"/>
  <c r="CC213" i="2" s="1"/>
  <c r="CC215" i="2" s="1"/>
  <c r="CB33" i="2"/>
  <c r="CB213" i="2" s="1"/>
  <c r="CB215" i="2" s="1"/>
  <c r="BQ33" i="2"/>
  <c r="BP33" i="2"/>
  <c r="BM33" i="2" s="1"/>
  <c r="BO33" i="2"/>
  <c r="BN33" i="2"/>
  <c r="N33" i="2"/>
  <c r="M33" i="2"/>
  <c r="K33" i="2"/>
  <c r="J33" i="2"/>
  <c r="O33" i="2" s="1"/>
  <c r="P33" i="2" s="1"/>
  <c r="BQ32" i="2"/>
  <c r="BP32" i="2"/>
  <c r="BM32" i="2" s="1"/>
  <c r="BO32" i="2"/>
  <c r="BN32" i="2"/>
  <c r="N32" i="2"/>
  <c r="M32" i="2"/>
  <c r="K32" i="2"/>
  <c r="J32" i="2"/>
  <c r="O32" i="2" s="1"/>
  <c r="P32" i="2" s="1"/>
  <c r="BQ31" i="2"/>
  <c r="BP31" i="2"/>
  <c r="BM31" i="2" s="1"/>
  <c r="BO31" i="2"/>
  <c r="BN31" i="2"/>
  <c r="N31" i="2"/>
  <c r="M31" i="2"/>
  <c r="K31" i="2"/>
  <c r="J31" i="2"/>
  <c r="O31" i="2" s="1"/>
  <c r="P31" i="2" s="1"/>
  <c r="BQ30" i="2"/>
  <c r="BP30" i="2"/>
  <c r="BM30" i="2" s="1"/>
  <c r="BO30" i="2"/>
  <c r="BN30" i="2"/>
  <c r="N30" i="2"/>
  <c r="M30" i="2"/>
  <c r="K30" i="2"/>
  <c r="J30" i="2"/>
  <c r="O30" i="2" s="1"/>
  <c r="P30" i="2" s="1"/>
  <c r="BQ29" i="2"/>
  <c r="BP29" i="2"/>
  <c r="BM29" i="2" s="1"/>
  <c r="BO29" i="2"/>
  <c r="BN29" i="2"/>
  <c r="N29" i="2"/>
  <c r="M29" i="2"/>
  <c r="K29" i="2"/>
  <c r="J29" i="2"/>
  <c r="O29" i="2" s="1"/>
  <c r="P29" i="2" s="1"/>
  <c r="BQ28" i="2"/>
  <c r="BP28" i="2"/>
  <c r="BM28" i="2" s="1"/>
  <c r="BO28" i="2"/>
  <c r="BN28" i="2"/>
  <c r="N28" i="2"/>
  <c r="M28" i="2"/>
  <c r="K28" i="2"/>
  <c r="J28" i="2"/>
  <c r="O28" i="2" s="1"/>
  <c r="P28" i="2" s="1"/>
  <c r="BQ27" i="2"/>
  <c r="BP27" i="2"/>
  <c r="BM27" i="2" s="1"/>
  <c r="BO27" i="2"/>
  <c r="BN27" i="2"/>
  <c r="N27" i="2"/>
  <c r="M27" i="2"/>
  <c r="K27" i="2"/>
  <c r="J27" i="2"/>
  <c r="O27" i="2" s="1"/>
  <c r="P27" i="2" s="1"/>
  <c r="BQ26" i="2"/>
  <c r="BP26" i="2"/>
  <c r="BM26" i="2" s="1"/>
  <c r="BO26" i="2"/>
  <c r="BN26" i="2"/>
  <c r="N26" i="2"/>
  <c r="M26" i="2"/>
  <c r="K26" i="2"/>
  <c r="J26" i="2"/>
  <c r="O26" i="2" s="1"/>
  <c r="P26" i="2" s="1"/>
  <c r="BQ25" i="2"/>
  <c r="BP25" i="2"/>
  <c r="BM25" i="2" s="1"/>
  <c r="BO25" i="2"/>
  <c r="BN25" i="2"/>
  <c r="N25" i="2"/>
  <c r="M25" i="2"/>
  <c r="K25" i="2"/>
  <c r="J25" i="2"/>
  <c r="O25" i="2" s="1"/>
  <c r="P25" i="2" s="1"/>
  <c r="BQ24" i="2"/>
  <c r="BP24" i="2"/>
  <c r="BM24" i="2" s="1"/>
  <c r="BO24" i="2"/>
  <c r="BN24" i="2"/>
  <c r="N24" i="2"/>
  <c r="M24" i="2"/>
  <c r="K24" i="2"/>
  <c r="J24" i="2"/>
  <c r="O24" i="2" s="1"/>
  <c r="P24" i="2" s="1"/>
  <c r="BQ23" i="2"/>
  <c r="BP23" i="2"/>
  <c r="BM23" i="2" s="1"/>
  <c r="BO23" i="2"/>
  <c r="BN23" i="2"/>
  <c r="N23" i="2"/>
  <c r="M23" i="2"/>
  <c r="K23" i="2"/>
  <c r="J23" i="2"/>
  <c r="O23" i="2" s="1"/>
  <c r="P23" i="2" s="1"/>
  <c r="BQ22" i="2"/>
  <c r="BP22" i="2"/>
  <c r="BM22" i="2" s="1"/>
  <c r="BO22" i="2"/>
  <c r="BN22" i="2"/>
  <c r="N22" i="2"/>
  <c r="M22" i="2"/>
  <c r="K22" i="2"/>
  <c r="J22" i="2"/>
  <c r="O22" i="2" s="1"/>
  <c r="P22" i="2" s="1"/>
  <c r="BQ21" i="2"/>
  <c r="BP21" i="2"/>
  <c r="BM21" i="2" s="1"/>
  <c r="BO21" i="2"/>
  <c r="BN21" i="2"/>
  <c r="N21" i="2"/>
  <c r="M21" i="2"/>
  <c r="K21" i="2"/>
  <c r="J21" i="2"/>
  <c r="O21" i="2" s="1"/>
  <c r="P21" i="2" s="1"/>
  <c r="BQ20" i="2"/>
  <c r="BP20" i="2"/>
  <c r="BM20" i="2" s="1"/>
  <c r="BO20" i="2"/>
  <c r="BN20" i="2"/>
  <c r="N20" i="2"/>
  <c r="M20" i="2"/>
  <c r="K20" i="2"/>
  <c r="J20" i="2"/>
  <c r="O20" i="2" s="1"/>
  <c r="P20" i="2" s="1"/>
  <c r="BQ19" i="2"/>
  <c r="BP19" i="2"/>
  <c r="BM19" i="2" s="1"/>
  <c r="BO19" i="2"/>
  <c r="BN19" i="2"/>
  <c r="N19" i="2"/>
  <c r="M19" i="2"/>
  <c r="K19" i="2"/>
  <c r="J19" i="2"/>
  <c r="O19" i="2" s="1"/>
  <c r="P19" i="2" s="1"/>
  <c r="BQ18" i="2"/>
  <c r="BP18" i="2"/>
  <c r="BM18" i="2" s="1"/>
  <c r="BO18" i="2"/>
  <c r="BN18" i="2"/>
  <c r="N18" i="2"/>
  <c r="M18" i="2"/>
  <c r="K18" i="2"/>
  <c r="J18" i="2"/>
  <c r="O18" i="2" s="1"/>
  <c r="P18" i="2" s="1"/>
  <c r="BQ17" i="2"/>
  <c r="BP17" i="2"/>
  <c r="BM17" i="2" s="1"/>
  <c r="BO17" i="2"/>
  <c r="BN17" i="2"/>
  <c r="N17" i="2"/>
  <c r="M17" i="2"/>
  <c r="K17" i="2"/>
  <c r="J17" i="2"/>
  <c r="O17" i="2" s="1"/>
  <c r="P17" i="2" s="1"/>
  <c r="BQ16" i="2"/>
  <c r="BP16" i="2"/>
  <c r="BM16" i="2" s="1"/>
  <c r="BO16" i="2"/>
  <c r="BN16" i="2"/>
  <c r="N16" i="2"/>
  <c r="M16" i="2"/>
  <c r="K16" i="2"/>
  <c r="J16" i="2"/>
  <c r="O16" i="2" s="1"/>
  <c r="P16" i="2" s="1"/>
  <c r="BQ15" i="2"/>
  <c r="BP15" i="2"/>
  <c r="BM15" i="2" s="1"/>
  <c r="BO15" i="2"/>
  <c r="BN15" i="2"/>
  <c r="N15" i="2"/>
  <c r="M15" i="2"/>
  <c r="K15" i="2"/>
  <c r="J15" i="2"/>
  <c r="O15" i="2" s="1"/>
  <c r="P15" i="2" s="1"/>
  <c r="BQ14" i="2"/>
  <c r="BP14" i="2"/>
  <c r="BM14" i="2" s="1"/>
  <c r="BO14" i="2"/>
  <c r="BN14" i="2"/>
  <c r="N14" i="2"/>
  <c r="M14" i="2"/>
  <c r="K14" i="2"/>
  <c r="J14" i="2"/>
  <c r="O14" i="2" s="1"/>
  <c r="P14" i="2" s="1"/>
  <c r="BQ13" i="2"/>
  <c r="BP13" i="2"/>
  <c r="BM13" i="2" s="1"/>
  <c r="BO13" i="2"/>
  <c r="BN13" i="2"/>
  <c r="N13" i="2"/>
  <c r="M13" i="2"/>
  <c r="K13" i="2"/>
  <c r="J13" i="2"/>
  <c r="O13" i="2" s="1"/>
  <c r="P13" i="2" s="1"/>
  <c r="BQ12" i="2"/>
  <c r="BP12" i="2"/>
  <c r="BM12" i="2" s="1"/>
  <c r="BO12" i="2"/>
  <c r="BN12" i="2"/>
  <c r="N12" i="2"/>
  <c r="M12" i="2"/>
  <c r="K12" i="2"/>
  <c r="J12" i="2"/>
  <c r="O12" i="2" s="1"/>
  <c r="P12" i="2" s="1"/>
  <c r="BQ11" i="2"/>
  <c r="BP11" i="2"/>
  <c r="BM11" i="2" s="1"/>
  <c r="BO11" i="2"/>
  <c r="BN11" i="2"/>
  <c r="N11" i="2"/>
  <c r="M11" i="2"/>
  <c r="K11" i="2"/>
  <c r="J11" i="2"/>
  <c r="O11" i="2" s="1"/>
  <c r="P11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BQ10" i="2"/>
  <c r="BP10" i="2"/>
  <c r="BP213" i="2" s="1"/>
  <c r="BP215" i="2" s="1"/>
  <c r="BO10" i="2"/>
  <c r="BN10" i="2"/>
  <c r="N10" i="2"/>
  <c r="M10" i="2"/>
  <c r="K10" i="2"/>
  <c r="J10" i="2"/>
  <c r="O10" i="2" s="1"/>
  <c r="P10" i="2" s="1"/>
  <c r="BO9" i="2"/>
  <c r="BA3" i="2"/>
  <c r="AZ3" i="2"/>
  <c r="AY3" i="2"/>
  <c r="AX3" i="2"/>
  <c r="AW2" i="2"/>
  <c r="AU2" i="2"/>
  <c r="AI2" i="2"/>
  <c r="AG2" i="2"/>
  <c r="AF2" i="2"/>
  <c r="AE2" i="2"/>
  <c r="AD2" i="2"/>
  <c r="AC2" i="2"/>
  <c r="M213" i="2" l="1"/>
  <c r="BM10" i="2"/>
  <c r="BO213" i="2"/>
  <c r="BO215" i="2" s="1"/>
  <c r="BQ213" i="2"/>
  <c r="BQ215" i="2" s="1"/>
  <c r="O61" i="2"/>
  <c r="P61" i="2" s="1"/>
  <c r="O119" i="2"/>
  <c r="P119" i="2" s="1"/>
  <c r="O120" i="2"/>
  <c r="P120" i="2" s="1"/>
  <c r="O121" i="2"/>
  <c r="P121" i="2" s="1"/>
  <c r="O122" i="2"/>
  <c r="P122" i="2" s="1"/>
  <c r="O123" i="2"/>
  <c r="P123" i="2" s="1"/>
  <c r="O124" i="2"/>
  <c r="P124" i="2" s="1"/>
  <c r="O125" i="2"/>
  <c r="P125" i="2" s="1"/>
  <c r="O126" i="2"/>
  <c r="P126" i="2" s="1"/>
  <c r="O64" i="2"/>
  <c r="P64" i="2" s="1"/>
  <c r="O65" i="2"/>
  <c r="P65" i="2" s="1"/>
  <c r="O83" i="2"/>
  <c r="P83" i="2" s="1"/>
  <c r="O84" i="2"/>
  <c r="P84" i="2" s="1"/>
  <c r="O85" i="2"/>
  <c r="P85" i="2" s="1"/>
  <c r="O86" i="2"/>
  <c r="P86" i="2" s="1"/>
  <c r="O87" i="2"/>
  <c r="P87" i="2" s="1"/>
  <c r="O88" i="2"/>
  <c r="P88" i="2" s="1"/>
  <c r="O89" i="2"/>
  <c r="P89" i="2" s="1"/>
  <c r="O90" i="2"/>
  <c r="P90" i="2" s="1"/>
  <c r="O91" i="2"/>
  <c r="P91" i="2" s="1"/>
  <c r="O92" i="2"/>
  <c r="P92" i="2" s="1"/>
  <c r="O93" i="2"/>
  <c r="P93" i="2" s="1"/>
  <c r="O94" i="2"/>
  <c r="P94" i="2" s="1"/>
  <c r="O95" i="2"/>
  <c r="P95" i="2" s="1"/>
  <c r="BM135" i="2"/>
  <c r="BN135" i="2"/>
  <c r="BM143" i="2"/>
  <c r="BN143" i="2"/>
  <c r="BN107" i="2"/>
  <c r="BN213" i="2" s="1"/>
  <c r="BL213" i="2"/>
  <c r="BL215" i="2" s="1"/>
  <c r="BN126" i="2"/>
  <c r="BM132" i="2"/>
  <c r="O133" i="2"/>
  <c r="P133" i="2" s="1"/>
  <c r="BM139" i="2"/>
  <c r="O140" i="2"/>
  <c r="P140" i="2" s="1"/>
  <c r="BN163" i="2"/>
  <c r="BN142" i="2"/>
  <c r="BM144" i="2"/>
  <c r="BN217" i="2" l="1"/>
  <c r="BN215" i="2"/>
  <c r="BM213" i="2"/>
  <c r="BM215" i="2" s="1"/>
  <c r="I8" i="1" l="1"/>
  <c r="E3" i="1" l="1"/>
  <c r="F3" i="1"/>
  <c r="E7" i="1"/>
  <c r="C7" i="1"/>
  <c r="C16" i="1"/>
  <c r="D16" i="1"/>
  <c r="E17" i="1"/>
  <c r="F17" i="1"/>
  <c r="E18" i="1"/>
  <c r="F18" i="1"/>
  <c r="C19" i="1"/>
  <c r="D19" i="1"/>
  <c r="E20" i="1"/>
  <c r="F20" i="1"/>
  <c r="E21" i="1"/>
  <c r="F21" i="1"/>
  <c r="C22" i="1"/>
  <c r="D22" i="1"/>
  <c r="E23" i="1"/>
  <c r="F23" i="1"/>
  <c r="E24" i="1"/>
  <c r="F24" i="1"/>
  <c r="C25" i="1"/>
  <c r="D25" i="1"/>
  <c r="E26" i="1"/>
  <c r="F26" i="1"/>
  <c r="E27" i="1"/>
  <c r="F27" i="1"/>
  <c r="C13" i="1"/>
  <c r="D13" i="1"/>
  <c r="E14" i="1"/>
  <c r="F14" i="1"/>
  <c r="E15" i="1"/>
  <c r="F15" i="1"/>
  <c r="C10" i="1"/>
  <c r="D10" i="1"/>
  <c r="E11" i="1"/>
  <c r="F11" i="1"/>
  <c r="E12" i="1"/>
  <c r="F12" i="1"/>
  <c r="D7" i="1"/>
  <c r="E8" i="1"/>
  <c r="F8" i="1"/>
  <c r="E9" i="1"/>
  <c r="F9" i="1"/>
  <c r="D4" i="1"/>
  <c r="E4" i="1"/>
  <c r="F4" i="1"/>
  <c r="C4" i="1"/>
  <c r="F6" i="1"/>
  <c r="F5" i="1"/>
  <c r="E6" i="1"/>
  <c r="E5" i="1"/>
  <c r="F7" i="1" l="1"/>
  <c r="E25" i="1"/>
  <c r="F25" i="1"/>
  <c r="E22" i="1"/>
  <c r="F22" i="1"/>
  <c r="E19" i="1"/>
  <c r="F19" i="1"/>
  <c r="E16" i="1"/>
  <c r="F16" i="1"/>
  <c r="E13" i="1"/>
  <c r="F13" i="1"/>
  <c r="E10" i="1"/>
  <c r="F10" i="1"/>
</calcChain>
</file>

<file path=xl/sharedStrings.xml><?xml version="1.0" encoding="utf-8"?>
<sst xmlns="http://schemas.openxmlformats.org/spreadsheetml/2006/main" count="433" uniqueCount="317">
  <si>
    <t>Александровская 23а</t>
  </si>
  <si>
    <t>двор</t>
  </si>
  <si>
    <t>Александровская 25</t>
  </si>
  <si>
    <t>Красноармейская 8</t>
  </si>
  <si>
    <t>Красноаомейская 10</t>
  </si>
  <si>
    <t>Победы 1</t>
  </si>
  <si>
    <t>Победы 3</t>
  </si>
  <si>
    <t>Победы 2</t>
  </si>
  <si>
    <t>Победы 3а</t>
  </si>
  <si>
    <t>Победы 5</t>
  </si>
  <si>
    <t>Всего,          шт</t>
  </si>
  <si>
    <t>S огражд. М2</t>
  </si>
  <si>
    <t xml:space="preserve">S плиты,                  м2 </t>
  </si>
  <si>
    <t>улица</t>
  </si>
  <si>
    <t>ВСЕГО:</t>
  </si>
  <si>
    <t>двор (улица)</t>
  </si>
  <si>
    <t>2017 год</t>
  </si>
  <si>
    <t>Отчёт по доходам и расходам по домам 2012</t>
  </si>
  <si>
    <t>в т.ч. подробно</t>
  </si>
  <si>
    <t>Сведения о выполненных работах за 2017 г. по текущему ремонту</t>
  </si>
  <si>
    <t>2017 г.</t>
  </si>
  <si>
    <t>2016 г.</t>
  </si>
  <si>
    <t>№ п/п</t>
  </si>
  <si>
    <t>Наименование улицы, номер дома</t>
  </si>
  <si>
    <t>Год постройки</t>
  </si>
  <si>
    <t>Этажность</t>
  </si>
  <si>
    <t>Кол-во   квартир</t>
  </si>
  <si>
    <t>Общая    площадь дома                         м2</t>
  </si>
  <si>
    <t>Кол-во л/кл</t>
  </si>
  <si>
    <t>Тариф на текущий ремонт 2017 1 полугодие</t>
  </si>
  <si>
    <t>Тариф на текущий ремонт 2017                                              2 полугодие</t>
  </si>
  <si>
    <t>Годовой доход по статье текущий ремонт 1 полугодие</t>
  </si>
  <si>
    <t>Годовой доход по статье текущий ремонт 2 полугодие</t>
  </si>
  <si>
    <t>Годовой доход по статье текущий ремонт</t>
  </si>
  <si>
    <t>Коэффициент сбора 95.35%</t>
  </si>
  <si>
    <t>тариф 2016</t>
  </si>
  <si>
    <t>1. Ремонт кровли (жесткая, мягкая, усиление элементов дерев. Стропильной системы)</t>
  </si>
  <si>
    <t>2. Нормали-зация температурно-влажност-ного режима</t>
  </si>
  <si>
    <t>3. Герметизация стыков стеновых панелей</t>
  </si>
  <si>
    <t>4. Ремонт фасадов</t>
  </si>
  <si>
    <t>5. Ремонт  лестничных клеток ППР</t>
  </si>
  <si>
    <t>6. Восстановление отделки стен, потолков технических помещений</t>
  </si>
  <si>
    <t>7. Ремонт и замена отдельных участков полов (МОП)</t>
  </si>
  <si>
    <t>8. Замена водосточных труб</t>
  </si>
  <si>
    <t>9. Замена водосточных труб (антивандальные)</t>
  </si>
  <si>
    <t>10. Ремонт отмосток</t>
  </si>
  <si>
    <t>11. Ремонт и замена дверных заполнений</t>
  </si>
  <si>
    <t>12. Ремонт и замена дверей, решёток (металлические)</t>
  </si>
  <si>
    <t xml:space="preserve">13. Ремонт и замена оконных заполнений </t>
  </si>
  <si>
    <t>14. Ремонт балконов, лестниц, козырьков над входами, в подвалы…</t>
  </si>
  <si>
    <t>15. Ремонт мусоропроводов (шиберов, стволов, клапанов)</t>
  </si>
  <si>
    <t>16. Ремонт печей</t>
  </si>
  <si>
    <t>17. Устранение местных деформаций , усиление, востанвление повреждений участков фундаментов</t>
  </si>
  <si>
    <t>18. Ремонт приямков, входов в подвалы</t>
  </si>
  <si>
    <t>19.Ремонт и замена дефлекторов, оголовков труб</t>
  </si>
  <si>
    <t xml:space="preserve">20. Замена и восстановление работо-способности внутри-домовой системы вентилации </t>
  </si>
  <si>
    <t>21. Ремонт и восставновление разреш. участков троруаров, проездов, дорожек</t>
  </si>
  <si>
    <t>30. АВР</t>
  </si>
  <si>
    <t>Итого,     расход</t>
  </si>
  <si>
    <t>в т.ч.                 Стройка                                         (в т.ч. АВР)</t>
  </si>
  <si>
    <t>в т.ч.                 сантехники</t>
  </si>
  <si>
    <t>в т.ч.              электрики</t>
  </si>
  <si>
    <t>в т.ч.             содер. восст. освещения</t>
  </si>
  <si>
    <t>22.1. гвс</t>
  </si>
  <si>
    <t>22.2. хвс</t>
  </si>
  <si>
    <t>22.3. теплоснабже-ние</t>
  </si>
  <si>
    <t>22.4. канализация</t>
  </si>
  <si>
    <t>23. замена приборов  отопления</t>
  </si>
  <si>
    <t>24. замена и ремонт запорной  арматуры</t>
  </si>
  <si>
    <t>25. замена и ремонт э/проводки</t>
  </si>
  <si>
    <t>26. замена и ремонт аппаратов защиты</t>
  </si>
  <si>
    <t>27. ремонт ГРЩ, ВУ, ВРУ, ЭЩ и т.д.</t>
  </si>
  <si>
    <t>содержиния</t>
  </si>
  <si>
    <t>1.1. жесткая</t>
  </si>
  <si>
    <t>1.2. мягкая</t>
  </si>
  <si>
    <t>1.3. стропильная система</t>
  </si>
  <si>
    <t>2.4. слух.окна</t>
  </si>
  <si>
    <t>2.2. изоляция</t>
  </si>
  <si>
    <t>2.5. др.работы (вентканалы)</t>
  </si>
  <si>
    <t>с.18. восстановле-ние освещения</t>
  </si>
  <si>
    <t>с.1. Замена ремонт почтовых ящиков</t>
  </si>
  <si>
    <t>т.р</t>
  </si>
  <si>
    <t>т.м2</t>
  </si>
  <si>
    <t>т.р.</t>
  </si>
  <si>
    <t>шт</t>
  </si>
  <si>
    <t>м.п.</t>
  </si>
  <si>
    <t>т.п.м.</t>
  </si>
  <si>
    <t>шт.л/кл</t>
  </si>
  <si>
    <t>т.п.м</t>
  </si>
  <si>
    <t>1 Нижняя 1</t>
  </si>
  <si>
    <t>1 Нижняя 5</t>
  </si>
  <si>
    <t>до 1917</t>
  </si>
  <si>
    <t>Александровская 15/14</t>
  </si>
  <si>
    <t>Александровская 20/16</t>
  </si>
  <si>
    <t>Александровская 22/17</t>
  </si>
  <si>
    <t>Александровская 23</t>
  </si>
  <si>
    <t>Александровская 27</t>
  </si>
  <si>
    <t>Александровская 28</t>
  </si>
  <si>
    <t>Александровская 29</t>
  </si>
  <si>
    <t>Александровская 30</t>
  </si>
  <si>
    <t>Александровская 31</t>
  </si>
  <si>
    <t>Александровская 32а</t>
  </si>
  <si>
    <t>Александровская 32б</t>
  </si>
  <si>
    <t>Александровская 32в</t>
  </si>
  <si>
    <t>Александровская 33</t>
  </si>
  <si>
    <t>Александровская 36а</t>
  </si>
  <si>
    <t>Александровская 36б</t>
  </si>
  <si>
    <t>Александровская 36в</t>
  </si>
  <si>
    <t>Александровская 40</t>
  </si>
  <si>
    <t>Александровская 42</t>
  </si>
  <si>
    <t>Александровская 43</t>
  </si>
  <si>
    <t>Александровская 45</t>
  </si>
  <si>
    <t>Александровская 5</t>
  </si>
  <si>
    <t>Александровская 9/21</t>
  </si>
  <si>
    <t>Богумиловская 13</t>
  </si>
  <si>
    <t>Богумиловская 15</t>
  </si>
  <si>
    <t xml:space="preserve"> 5-7</t>
  </si>
  <si>
    <t>Богумиловская 17</t>
  </si>
  <si>
    <t>Владимирская 18а</t>
  </si>
  <si>
    <t>Владимирская 20/2</t>
  </si>
  <si>
    <t>до 1959</t>
  </si>
  <si>
    <t>Владимирская 21</t>
  </si>
  <si>
    <t>Владимирская 22</t>
  </si>
  <si>
    <t>Владимирская 23</t>
  </si>
  <si>
    <t>Владимирская 24</t>
  </si>
  <si>
    <t>до 1961</t>
  </si>
  <si>
    <t>Владимирская 25</t>
  </si>
  <si>
    <t>Владимирская 26</t>
  </si>
  <si>
    <t>Владимирская 26а</t>
  </si>
  <si>
    <t>Владимирская 26б</t>
  </si>
  <si>
    <t>Владимирская 27</t>
  </si>
  <si>
    <t>Владимирская 30</t>
  </si>
  <si>
    <t>Владимирская 4</t>
  </si>
  <si>
    <t>Дворцовый пр 31</t>
  </si>
  <si>
    <t>Дворцовый пр 32</t>
  </si>
  <si>
    <t>Дворцовый пр 34</t>
  </si>
  <si>
    <t>Дворцовый пр 36</t>
  </si>
  <si>
    <t>Дворцовый пр 38</t>
  </si>
  <si>
    <t>Дворцовый пр 43/6</t>
  </si>
  <si>
    <t>Дворцовый пр 49</t>
  </si>
  <si>
    <t>Дворцовый пр 51</t>
  </si>
  <si>
    <t>Дворцовый пр 53</t>
  </si>
  <si>
    <t>Дворцовый пр 55/8</t>
  </si>
  <si>
    <t>Дворцовый пр 59</t>
  </si>
  <si>
    <t>Дектярева 3</t>
  </si>
  <si>
    <t>Дегтярева 25</t>
  </si>
  <si>
    <t>Дегтярева 27</t>
  </si>
  <si>
    <t>Еленинская 21</t>
  </si>
  <si>
    <t>Еленинская 27/10</t>
  </si>
  <si>
    <t>Еленинская 29</t>
  </si>
  <si>
    <t>Еленинская 31</t>
  </si>
  <si>
    <t>Еленинская 9/1</t>
  </si>
  <si>
    <t>до 1947</t>
  </si>
  <si>
    <t>Ж.Антоненко 12</t>
  </si>
  <si>
    <t>Ж.Антоненко 14а</t>
  </si>
  <si>
    <t>Ж.Антоненко 16</t>
  </si>
  <si>
    <t>Ж.Антоненко 6</t>
  </si>
  <si>
    <t>Ж.Антоненко 6 к.1</t>
  </si>
  <si>
    <t xml:space="preserve">Ж.Антоненко 8                  </t>
  </si>
  <si>
    <t>Иликовский 12</t>
  </si>
  <si>
    <t>Иликовский 24а</t>
  </si>
  <si>
    <t>Иликовский 26а</t>
  </si>
  <si>
    <t>Иликовский 28</t>
  </si>
  <si>
    <t>Иликовский 30/2</t>
  </si>
  <si>
    <t>Костылева 10/19</t>
  </si>
  <si>
    <t>Костылева 12</t>
  </si>
  <si>
    <t>до 1955</t>
  </si>
  <si>
    <t>Костылева 14</t>
  </si>
  <si>
    <t>Костылева 16</t>
  </si>
  <si>
    <t>До 1982</t>
  </si>
  <si>
    <t>Костылева 17</t>
  </si>
  <si>
    <t>Красноармейская 10</t>
  </si>
  <si>
    <t>до 1962</t>
  </si>
  <si>
    <t>Красноармейская 12</t>
  </si>
  <si>
    <t>Красноармейская 14</t>
  </si>
  <si>
    <t>Красноармейская 23</t>
  </si>
  <si>
    <t>до 1965</t>
  </si>
  <si>
    <t>Красноармейская 23а</t>
  </si>
  <si>
    <t>Красноармейская 27</t>
  </si>
  <si>
    <t>Красноармейская 29</t>
  </si>
  <si>
    <t>Красноармейская 37</t>
  </si>
  <si>
    <t>Красноармейская 37а</t>
  </si>
  <si>
    <t>Красноармейская 4</t>
  </si>
  <si>
    <t>Красного Флота 1</t>
  </si>
  <si>
    <t>до 1939</t>
  </si>
  <si>
    <t>Красного Флота 1а</t>
  </si>
  <si>
    <t xml:space="preserve">Красного Флота 1б            </t>
  </si>
  <si>
    <t>Красного Флота 20/41</t>
  </si>
  <si>
    <t>до 1969</t>
  </si>
  <si>
    <t>Красного Флота 3</t>
  </si>
  <si>
    <t>Красного Флота 30</t>
  </si>
  <si>
    <t>Красного Флота 30а</t>
  </si>
  <si>
    <t>Красного Флота 4</t>
  </si>
  <si>
    <t>Красного Флота 5</t>
  </si>
  <si>
    <t>Красного Флота 6</t>
  </si>
  <si>
    <t>1978, 1980</t>
  </si>
  <si>
    <t>Красного Флота 7</t>
  </si>
  <si>
    <t>до 1957</t>
  </si>
  <si>
    <t>Красного Флота 7а</t>
  </si>
  <si>
    <t>до 1958</t>
  </si>
  <si>
    <t>Красного Флота 9/46</t>
  </si>
  <si>
    <t>Кронштадтская 4</t>
  </si>
  <si>
    <t>Кронштадтская 4а</t>
  </si>
  <si>
    <t>Кронштадтская 6/49</t>
  </si>
  <si>
    <t>Кронштадтская 7</t>
  </si>
  <si>
    <t>Ломоносова 12</t>
  </si>
  <si>
    <t>Ломоносова 12а</t>
  </si>
  <si>
    <t>Ломоносова 14</t>
  </si>
  <si>
    <t>Ломоносова 14а</t>
  </si>
  <si>
    <t>Ломоносова 2</t>
  </si>
  <si>
    <t>Михайловская 18а</t>
  </si>
  <si>
    <t>до 1966</t>
  </si>
  <si>
    <t>Михайловская 24/22</t>
  </si>
  <si>
    <t>Морская 84а</t>
  </si>
  <si>
    <t>Морская 86а</t>
  </si>
  <si>
    <t xml:space="preserve">Некрасова 1 </t>
  </si>
  <si>
    <t>Некрасова 1 к.2</t>
  </si>
  <si>
    <t>Ораниенбаумский 21</t>
  </si>
  <si>
    <t>Ораниенбаумский 21 к.2</t>
  </si>
  <si>
    <t>Ораниенбаумский 27</t>
  </si>
  <si>
    <t>Ораниенбаумский 27 к.2</t>
  </si>
  <si>
    <t xml:space="preserve">Ораниенбаумский 29  </t>
  </si>
  <si>
    <t>Ораниенбаумский 31</t>
  </si>
  <si>
    <t>до 1989</t>
  </si>
  <si>
    <t>9 и 6</t>
  </si>
  <si>
    <t>Ораниенбаумский 33 к.1</t>
  </si>
  <si>
    <t>Ораниенбаумский 33 к.2</t>
  </si>
  <si>
    <t>Ораниенбаумский 33 к.3</t>
  </si>
  <si>
    <t>Ораниенбаумский 37 к.1</t>
  </si>
  <si>
    <t>Ораниенбаумский 37 к.2</t>
  </si>
  <si>
    <t>Ораниенбаумский 37 к.3</t>
  </si>
  <si>
    <t>Ораниенбаумский 39 к.2</t>
  </si>
  <si>
    <t>Ораниенбаумский 43 к.1</t>
  </si>
  <si>
    <t>Ораниенбаумский 43 к.2</t>
  </si>
  <si>
    <t>Ораниенбаумский 43 к.3</t>
  </si>
  <si>
    <t>Ораниенбаумский 45 к.3</t>
  </si>
  <si>
    <t>Ораниенбаумский 47</t>
  </si>
  <si>
    <t>Ораниенбаумский 49 к.1</t>
  </si>
  <si>
    <t>Петровский 3/13</t>
  </si>
  <si>
    <t>Петровский 4</t>
  </si>
  <si>
    <t>до 1970</t>
  </si>
  <si>
    <t>до 1963</t>
  </si>
  <si>
    <t>Победы 11</t>
  </si>
  <si>
    <t>Победы 11а</t>
  </si>
  <si>
    <t>Победы 11б</t>
  </si>
  <si>
    <t>Победы 12</t>
  </si>
  <si>
    <t>Победы 15</t>
  </si>
  <si>
    <t>Победы 16/12</t>
  </si>
  <si>
    <t xml:space="preserve"> 5-7-9</t>
  </si>
  <si>
    <t>Победы 19</t>
  </si>
  <si>
    <t>до 1968</t>
  </si>
  <si>
    <t>Победы 20 к.1</t>
  </si>
  <si>
    <t>Победы 21</t>
  </si>
  <si>
    <t>Победы 21а</t>
  </si>
  <si>
    <t>Победы 22/7</t>
  </si>
  <si>
    <t>Победы 23</t>
  </si>
  <si>
    <t>Победы 32 к.2</t>
  </si>
  <si>
    <t>Победы 34 к.1</t>
  </si>
  <si>
    <t>Победы 36 к.1</t>
  </si>
  <si>
    <t>Победы 36 к.2</t>
  </si>
  <si>
    <t>Победы 6</t>
  </si>
  <si>
    <t>Победы 9</t>
  </si>
  <si>
    <t>Профсоюзная 11а</t>
  </si>
  <si>
    <t>Профсоюзная 25</t>
  </si>
  <si>
    <t>Профсоюзная 26</t>
  </si>
  <si>
    <t>до 1960</t>
  </si>
  <si>
    <t>Пулеметчиков 20</t>
  </si>
  <si>
    <t>до 1973</t>
  </si>
  <si>
    <t>Рубакина 12</t>
  </si>
  <si>
    <t>Сафронова 1</t>
  </si>
  <si>
    <t>Сафронова 10</t>
  </si>
  <si>
    <t>Сафронова 1а</t>
  </si>
  <si>
    <t>Сафронова 2</t>
  </si>
  <si>
    <t>Сафронова 3</t>
  </si>
  <si>
    <t>Сафронова 3а</t>
  </si>
  <si>
    <t>Сафронова 4</t>
  </si>
  <si>
    <t>Сафронова 6</t>
  </si>
  <si>
    <t>Сафронова 8</t>
  </si>
  <si>
    <t>Скуридина 1</t>
  </si>
  <si>
    <t>Скуридина 2</t>
  </si>
  <si>
    <t>Скуридина 3</t>
  </si>
  <si>
    <t>Скуридина 6</t>
  </si>
  <si>
    <t>Скуридина 9</t>
  </si>
  <si>
    <t>Токарева  8</t>
  </si>
  <si>
    <t>Токарева 18а</t>
  </si>
  <si>
    <t>до 1978</t>
  </si>
  <si>
    <t>Федюнинского 14 к 1</t>
  </si>
  <si>
    <t>Федюнинского 14 к.2</t>
  </si>
  <si>
    <t xml:space="preserve">Федюнинского 16 </t>
  </si>
  <si>
    <t>1992, 1999</t>
  </si>
  <si>
    <t xml:space="preserve">Федюнинского 3 к.1      </t>
  </si>
  <si>
    <t>до 1975</t>
  </si>
  <si>
    <t xml:space="preserve">Федюнинского 3 к.2     </t>
  </si>
  <si>
    <t>Федюнинского 3 к.3</t>
  </si>
  <si>
    <t>Федюнинского 5 к.1</t>
  </si>
  <si>
    <t>Федюнинского 5 к.2</t>
  </si>
  <si>
    <t>Федюнинского 5 к.4</t>
  </si>
  <si>
    <t>Швейцарская 1</t>
  </si>
  <si>
    <t>Швейцарская 10</t>
  </si>
  <si>
    <t xml:space="preserve">Швейцарская 14           </t>
  </si>
  <si>
    <t xml:space="preserve">Швейцарская 16 к.1   </t>
  </si>
  <si>
    <t xml:space="preserve">Швейцарская 18 к.1   </t>
  </si>
  <si>
    <t>Швейцарская 18 к.2</t>
  </si>
  <si>
    <t>Швейцарская 2</t>
  </si>
  <si>
    <t>Швейцарская 24</t>
  </si>
  <si>
    <t>Швейцарская 6</t>
  </si>
  <si>
    <t>Швейцарская 7</t>
  </si>
  <si>
    <t xml:space="preserve">Швейцарская 8 к.1   </t>
  </si>
  <si>
    <t>Швейцарская 8 к.2</t>
  </si>
  <si>
    <t>Швейцарская 9</t>
  </si>
  <si>
    <t>Итого, по договорам на упрапвление</t>
  </si>
  <si>
    <t>по план - факту</t>
  </si>
  <si>
    <t>разница</t>
  </si>
  <si>
    <t>Михайловская 47</t>
  </si>
  <si>
    <t>окна</t>
  </si>
  <si>
    <t>Дворцовый 40</t>
  </si>
  <si>
    <t>Дворцовый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</si>
</sst>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₽_-;\-* #,##0.00\ _₽_-;_-* &quot;-&quot;??\ _₽_-;_-@_-"/>
    <numFmt numFmtId="165" formatCode="0.000"/>
    <numFmt numFmtId="166" formatCode="#,##0.000"/>
    <numFmt numFmtId="167" formatCode="_-* #,##0.000\ _₽_-;\-* #,##0.000\ _₽_-;_-* &quot;-&quot;???\ _₽_-;_-@_-"/>
    <numFmt numFmtId="168" formatCode="_-* #,##0.000\ _₽_-;\-* #,##0.000\ _₽_-;_-* &quot;-&quot;??\ _₽_-;_-@_-"/>
    <numFmt numFmtId="169" formatCode="_-* #,##0\ _₽_-;\-* #,##0\ _₽_-;_-* &quot;-&quot;???\ _₽_-;_-@_-"/>
    <numFmt numFmtId="170" formatCode="_-* #,##0.00\ _₽_-;\-* #,##0.00\ _₽_-;_-* &quot;-&quot;???\ _₽_-;_-@_-"/>
    <numFmt numFmtId="171" formatCode="#,##0.0000000"/>
    <numFmt numFmtId="172" formatCode="_-* #,##0.000000000\ _₽_-;\-* #,##0.000000000\ _₽_-;_-* &quot;-&quot;???\ _₽_-;_-@_-"/>
    <numFmt numFmtId="173" formatCode="0.0"/>
    <numFmt numFmtId="174" formatCode="0.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9900FF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164" fontId="5" fillId="0" borderId="0" applyFont="0" applyFill="0" applyBorder="0" applyAlignment="0" applyProtection="0"/>
  </cellStyleXfs>
  <cellXfs count="29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3" fontId="0" fillId="2" borderId="1" xfId="1" applyFont="1" applyFill="1" applyBorder="1"/>
    <xf numFmtId="43" fontId="0" fillId="0" borderId="1" xfId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 applyFont="1"/>
    <xf numFmtId="165" fontId="3" fillId="0" borderId="0" xfId="2" applyNumberFormat="1" applyFont="1"/>
    <xf numFmtId="166" fontId="3" fillId="0" borderId="0" xfId="2" applyNumberFormat="1" applyFont="1"/>
    <xf numFmtId="167" fontId="3" fillId="0" borderId="0" xfId="2" applyNumberFormat="1" applyFont="1"/>
    <xf numFmtId="0" fontId="4" fillId="0" borderId="4" xfId="2" applyFont="1" applyBorder="1" applyAlignment="1">
      <alignment horizontal="center" vertical="top" wrapText="1"/>
    </xf>
    <xf numFmtId="0" fontId="4" fillId="0" borderId="0" xfId="2" applyFont="1" applyAlignment="1">
      <alignment horizontal="center" vertical="top" wrapText="1"/>
    </xf>
    <xf numFmtId="0" fontId="4" fillId="0" borderId="0" xfId="2" applyFont="1"/>
    <xf numFmtId="165" fontId="4" fillId="0" borderId="0" xfId="2" applyNumberFormat="1" applyFont="1"/>
    <xf numFmtId="167" fontId="4" fillId="0" borderId="0" xfId="3" applyNumberFormat="1" applyFont="1"/>
    <xf numFmtId="167" fontId="4" fillId="0" borderId="0" xfId="2" applyNumberFormat="1" applyFont="1"/>
    <xf numFmtId="0" fontId="4" fillId="0" borderId="5" xfId="2" applyFont="1" applyBorder="1"/>
    <xf numFmtId="0" fontId="4" fillId="0" borderId="6" xfId="2" applyFont="1" applyBorder="1"/>
    <xf numFmtId="0" fontId="4" fillId="0" borderId="7" xfId="2" applyFont="1" applyBorder="1"/>
    <xf numFmtId="0" fontId="4" fillId="0" borderId="8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9" xfId="2" applyFont="1" applyBorder="1" applyAlignment="1">
      <alignment vertical="top" wrapText="1"/>
    </xf>
    <xf numFmtId="0" fontId="4" fillId="0" borderId="10" xfId="2" applyFont="1" applyBorder="1"/>
    <xf numFmtId="0" fontId="4" fillId="0" borderId="11" xfId="2" applyFont="1" applyBorder="1"/>
    <xf numFmtId="0" fontId="4" fillId="0" borderId="12" xfId="2" applyFont="1" applyBorder="1"/>
    <xf numFmtId="0" fontId="4" fillId="0" borderId="9" xfId="2" applyFont="1" applyBorder="1" applyAlignment="1">
      <alignment horizontal="center" vertical="top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165" fontId="8" fillId="0" borderId="10" xfId="2" applyNumberFormat="1" applyFont="1" applyBorder="1" applyAlignment="1">
      <alignment horizontal="center" vertical="center" wrapText="1"/>
    </xf>
    <xf numFmtId="165" fontId="8" fillId="0" borderId="11" xfId="2" applyNumberFormat="1" applyFont="1" applyBorder="1" applyAlignment="1">
      <alignment horizontal="center" vertical="center" wrapText="1"/>
    </xf>
    <xf numFmtId="165" fontId="8" fillId="0" borderId="12" xfId="2" applyNumberFormat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textRotation="1"/>
    </xf>
    <xf numFmtId="0" fontId="8" fillId="0" borderId="12" xfId="2" applyFont="1" applyBorder="1" applyAlignment="1">
      <alignment horizontal="center" vertical="center" textRotation="1"/>
    </xf>
    <xf numFmtId="0" fontId="8" fillId="0" borderId="1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textRotation="1" wrapText="1"/>
    </xf>
    <xf numFmtId="0" fontId="8" fillId="0" borderId="12" xfId="2" applyFont="1" applyBorder="1" applyAlignment="1">
      <alignment horizontal="center" vertical="center" textRotation="1" wrapText="1"/>
    </xf>
    <xf numFmtId="0" fontId="6" fillId="0" borderId="1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165" fontId="8" fillId="0" borderId="19" xfId="2" applyNumberFormat="1" applyFont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 vertical="center" wrapText="1"/>
    </xf>
    <xf numFmtId="0" fontId="8" fillId="4" borderId="10" xfId="2" applyFont="1" applyFill="1" applyBorder="1" applyAlignment="1">
      <alignment horizontal="center" vertical="center" wrapText="1"/>
    </xf>
    <xf numFmtId="0" fontId="8" fillId="4" borderId="20" xfId="2" applyFont="1" applyFill="1" applyBorder="1" applyAlignment="1">
      <alignment horizontal="center" vertical="center" wrapText="1"/>
    </xf>
    <xf numFmtId="0" fontId="8" fillId="4" borderId="21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 wrapText="1"/>
    </xf>
    <xf numFmtId="0" fontId="8" fillId="4" borderId="22" xfId="2" applyFont="1" applyFill="1" applyBorder="1" applyAlignment="1">
      <alignment horizontal="center" vertical="center" wrapText="1"/>
    </xf>
    <xf numFmtId="0" fontId="8" fillId="4" borderId="23" xfId="2" applyFont="1" applyFill="1" applyBorder="1" applyAlignment="1">
      <alignment horizontal="center" vertical="center" wrapText="1"/>
    </xf>
    <xf numFmtId="0" fontId="8" fillId="4" borderId="24" xfId="2" applyFont="1" applyFill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6" fillId="0" borderId="25" xfId="3" applyFont="1" applyBorder="1" applyAlignment="1">
      <alignment horizontal="center" vertical="center" wrapText="1"/>
    </xf>
    <xf numFmtId="0" fontId="6" fillId="0" borderId="26" xfId="3" applyFont="1" applyBorder="1" applyAlignment="1">
      <alignment horizontal="center" vertical="center" wrapText="1"/>
    </xf>
    <xf numFmtId="0" fontId="7" fillId="3" borderId="25" xfId="2" applyFont="1" applyFill="1" applyBorder="1" applyAlignment="1">
      <alignment horizontal="center" vertical="center" wrapText="1"/>
    </xf>
    <xf numFmtId="0" fontId="7" fillId="3" borderId="27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165" fontId="8" fillId="0" borderId="10" xfId="2" applyNumberFormat="1" applyFont="1" applyBorder="1" applyAlignment="1">
      <alignment horizontal="center" vertical="center" wrapText="1"/>
    </xf>
    <xf numFmtId="165" fontId="8" fillId="0" borderId="11" xfId="2" applyNumberFormat="1" applyFont="1" applyBorder="1" applyAlignment="1">
      <alignment horizontal="center" vertical="center" wrapText="1"/>
    </xf>
    <xf numFmtId="165" fontId="8" fillId="0" borderId="12" xfId="2" applyNumberFormat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textRotation="1"/>
    </xf>
    <xf numFmtId="0" fontId="8" fillId="0" borderId="29" xfId="2" applyFont="1" applyBorder="1" applyAlignment="1">
      <alignment horizontal="center" vertical="center" textRotation="1"/>
    </xf>
    <xf numFmtId="0" fontId="8" fillId="0" borderId="0" xfId="2" applyFont="1" applyAlignment="1">
      <alignment horizontal="center" vertical="center" wrapText="1"/>
    </xf>
    <xf numFmtId="0" fontId="8" fillId="0" borderId="4" xfId="2" applyFont="1" applyBorder="1" applyAlignment="1">
      <alignment horizontal="center" vertical="center" textRotation="1" wrapText="1"/>
    </xf>
    <xf numFmtId="0" fontId="8" fillId="0" borderId="29" xfId="2" applyFont="1" applyBorder="1" applyAlignment="1">
      <alignment horizontal="center" vertical="center" textRotation="1" wrapText="1"/>
    </xf>
    <xf numFmtId="0" fontId="6" fillId="0" borderId="4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165" fontId="8" fillId="0" borderId="4" xfId="2" applyNumberFormat="1" applyFont="1" applyBorder="1" applyAlignment="1">
      <alignment horizontal="center" vertical="center" wrapText="1"/>
    </xf>
    <xf numFmtId="165" fontId="8" fillId="0" borderId="29" xfId="2" applyNumberFormat="1" applyFont="1" applyBorder="1" applyAlignment="1">
      <alignment horizontal="center" vertical="center" wrapText="1"/>
    </xf>
    <xf numFmtId="165" fontId="8" fillId="0" borderId="28" xfId="2" applyNumberFormat="1" applyFont="1" applyBorder="1" applyAlignment="1">
      <alignment horizontal="center" vertical="center" wrapText="1"/>
    </xf>
    <xf numFmtId="0" fontId="8" fillId="4" borderId="0" xfId="2" applyFont="1" applyFill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30" xfId="2" applyFont="1" applyFill="1" applyBorder="1" applyAlignment="1">
      <alignment horizontal="center" vertical="center" wrapText="1"/>
    </xf>
    <xf numFmtId="0" fontId="8" fillId="4" borderId="31" xfId="2" applyFont="1" applyFill="1" applyBorder="1" applyAlignment="1">
      <alignment horizontal="center" vertical="center" wrapText="1"/>
    </xf>
    <xf numFmtId="0" fontId="8" fillId="4" borderId="29" xfId="2" applyFont="1" applyFill="1" applyBorder="1" applyAlignment="1">
      <alignment horizontal="center" vertical="center" wrapText="1"/>
    </xf>
    <xf numFmtId="0" fontId="8" fillId="4" borderId="31" xfId="2" applyFont="1" applyFill="1" applyBorder="1" applyAlignment="1">
      <alignment horizontal="center" vertical="center" wrapText="1"/>
    </xf>
    <xf numFmtId="0" fontId="8" fillId="4" borderId="0" xfId="2" applyFont="1" applyFill="1" applyAlignment="1">
      <alignment horizontal="center" vertical="center" wrapText="1"/>
    </xf>
    <xf numFmtId="0" fontId="8" fillId="4" borderId="29" xfId="2" applyFont="1" applyFill="1" applyBorder="1" applyAlignment="1">
      <alignment horizontal="center" vertical="center" wrapText="1"/>
    </xf>
    <xf numFmtId="0" fontId="7" fillId="3" borderId="32" xfId="2" applyFont="1" applyFill="1" applyBorder="1" applyAlignment="1">
      <alignment horizontal="center" vertical="center" wrapText="1"/>
    </xf>
    <xf numFmtId="0" fontId="7" fillId="3" borderId="33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165" fontId="8" fillId="0" borderId="5" xfId="2" applyNumberFormat="1" applyFont="1" applyBorder="1" applyAlignment="1">
      <alignment horizontal="center" vertical="center" wrapText="1"/>
    </xf>
    <xf numFmtId="165" fontId="8" fillId="0" borderId="7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35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textRotation="1"/>
    </xf>
    <xf numFmtId="0" fontId="8" fillId="0" borderId="35" xfId="2" applyFont="1" applyBorder="1" applyAlignment="1">
      <alignment horizontal="center" vertical="center" textRotation="1"/>
    </xf>
    <xf numFmtId="0" fontId="8" fillId="0" borderId="9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textRotation="1" wrapText="1"/>
    </xf>
    <xf numFmtId="0" fontId="8" fillId="0" borderId="35" xfId="2" applyFont="1" applyBorder="1" applyAlignment="1">
      <alignment horizontal="center" vertical="center" textRotation="1" wrapText="1"/>
    </xf>
    <xf numFmtId="0" fontId="9" fillId="0" borderId="36" xfId="2" applyFont="1" applyBorder="1" applyAlignment="1">
      <alignment horizontal="center" vertical="center" wrapText="1"/>
    </xf>
    <xf numFmtId="0" fontId="6" fillId="0" borderId="36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 wrapText="1"/>
    </xf>
    <xf numFmtId="165" fontId="8" fillId="0" borderId="8" xfId="2" applyNumberFormat="1" applyFont="1" applyBorder="1" applyAlignment="1">
      <alignment horizontal="center" vertical="center" wrapText="1"/>
    </xf>
    <xf numFmtId="165" fontId="8" fillId="0" borderId="35" xfId="2" applyNumberFormat="1" applyFont="1" applyBorder="1" applyAlignment="1">
      <alignment horizontal="center" vertical="center" wrapText="1"/>
    </xf>
    <xf numFmtId="165" fontId="8" fillId="0" borderId="36" xfId="2" applyNumberFormat="1" applyFont="1" applyBorder="1" applyAlignment="1">
      <alignment horizontal="center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37" xfId="2" applyFont="1" applyFill="1" applyBorder="1" applyAlignment="1">
      <alignment horizontal="center" vertical="center" wrapText="1"/>
    </xf>
    <xf numFmtId="0" fontId="8" fillId="4" borderId="38" xfId="2" applyFont="1" applyFill="1" applyBorder="1" applyAlignment="1">
      <alignment horizontal="center" vertical="center" wrapText="1"/>
    </xf>
    <xf numFmtId="0" fontId="8" fillId="4" borderId="35" xfId="2" applyFont="1" applyFill="1" applyBorder="1" applyAlignment="1">
      <alignment horizontal="center" vertical="center" wrapText="1"/>
    </xf>
    <xf numFmtId="0" fontId="6" fillId="0" borderId="39" xfId="2" applyFont="1" applyBorder="1" applyAlignment="1">
      <alignment horizontal="center" vertical="center" wrapText="1"/>
    </xf>
    <xf numFmtId="0" fontId="6" fillId="0" borderId="40" xfId="2" applyFont="1" applyBorder="1" applyAlignment="1">
      <alignment horizontal="center" vertical="center" wrapText="1"/>
    </xf>
    <xf numFmtId="0" fontId="7" fillId="0" borderId="40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6" fillId="0" borderId="39" xfId="3" applyFont="1" applyBorder="1" applyAlignment="1">
      <alignment horizontal="center" vertical="center" wrapText="1"/>
    </xf>
    <xf numFmtId="0" fontId="6" fillId="0" borderId="40" xfId="3" applyFont="1" applyBorder="1" applyAlignment="1">
      <alignment horizontal="center" vertical="center" wrapText="1"/>
    </xf>
    <xf numFmtId="0" fontId="7" fillId="3" borderId="42" xfId="2" applyFont="1" applyFill="1" applyBorder="1" applyAlignment="1">
      <alignment horizontal="center" vertical="center" wrapText="1"/>
    </xf>
    <xf numFmtId="0" fontId="7" fillId="3" borderId="43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6" fillId="0" borderId="4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43" xfId="2" applyFont="1" applyBorder="1" applyAlignment="1">
      <alignment horizontal="center" vertical="center" wrapText="1"/>
    </xf>
    <xf numFmtId="165" fontId="8" fillId="0" borderId="43" xfId="2" applyNumberFormat="1" applyFont="1" applyBorder="1" applyAlignment="1">
      <alignment horizontal="center" vertical="center" wrapText="1"/>
    </xf>
    <xf numFmtId="165" fontId="8" fillId="0" borderId="5" xfId="2" applyNumberFormat="1" applyFont="1" applyBorder="1" applyAlignment="1">
      <alignment horizontal="center" vertical="center" wrapText="1"/>
    </xf>
    <xf numFmtId="165" fontId="8" fillId="0" borderId="6" xfId="2" applyNumberFormat="1" applyFont="1" applyBorder="1" applyAlignment="1">
      <alignment horizontal="center" vertical="center" wrapText="1"/>
    </xf>
    <xf numFmtId="0" fontId="8" fillId="0" borderId="43" xfId="2" applyFont="1" applyBorder="1" applyAlignment="1">
      <alignment horizontal="center" vertical="center" wrapText="1"/>
    </xf>
    <xf numFmtId="0" fontId="8" fillId="0" borderId="4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9" fillId="0" borderId="44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165" fontId="8" fillId="0" borderId="44" xfId="2" applyNumberFormat="1" applyFont="1" applyBorder="1" applyAlignment="1">
      <alignment horizontal="center" vertical="center" wrapText="1"/>
    </xf>
    <xf numFmtId="165" fontId="8" fillId="0" borderId="7" xfId="2" applyNumberFormat="1" applyFont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165" fontId="8" fillId="0" borderId="42" xfId="2" applyNumberFormat="1" applyFont="1" applyBorder="1" applyAlignment="1">
      <alignment horizontal="center" vertical="center" wrapText="1"/>
    </xf>
    <xf numFmtId="0" fontId="3" fillId="0" borderId="42" xfId="2" applyFont="1" applyBorder="1" applyAlignment="1">
      <alignment horizontal="center" vertical="top" wrapText="1"/>
    </xf>
    <xf numFmtId="0" fontId="3" fillId="0" borderId="45" xfId="2" applyFont="1" applyBorder="1" applyAlignment="1">
      <alignment horizontal="center" vertical="top" wrapText="1"/>
    </xf>
    <xf numFmtId="0" fontId="3" fillId="0" borderId="46" xfId="2" applyFont="1" applyBorder="1" applyAlignment="1">
      <alignment horizontal="center" vertical="top" wrapText="1"/>
    </xf>
    <xf numFmtId="0" fontId="11" fillId="3" borderId="42" xfId="2" applyFont="1" applyFill="1" applyBorder="1"/>
    <xf numFmtId="0" fontId="11" fillId="3" borderId="43" xfId="2" applyFont="1" applyFill="1" applyBorder="1"/>
    <xf numFmtId="0" fontId="11" fillId="3" borderId="6" xfId="2" applyFont="1" applyFill="1" applyBorder="1"/>
    <xf numFmtId="0" fontId="3" fillId="0" borderId="44" xfId="2" applyFont="1" applyBorder="1"/>
    <xf numFmtId="0" fontId="3" fillId="0" borderId="5" xfId="2" applyFont="1" applyBorder="1"/>
    <xf numFmtId="0" fontId="3" fillId="0" borderId="43" xfId="2" applyFont="1" applyBorder="1"/>
    <xf numFmtId="165" fontId="3" fillId="0" borderId="43" xfId="2" applyNumberFormat="1" applyFont="1" applyBorder="1"/>
    <xf numFmtId="165" fontId="3" fillId="0" borderId="5" xfId="2" applyNumberFormat="1" applyFont="1" applyBorder="1"/>
    <xf numFmtId="165" fontId="3" fillId="0" borderId="6" xfId="2" applyNumberFormat="1" applyFont="1" applyBorder="1"/>
    <xf numFmtId="0" fontId="3" fillId="0" borderId="6" xfId="2" applyFont="1" applyBorder="1"/>
    <xf numFmtId="0" fontId="3" fillId="0" borderId="7" xfId="2" applyFont="1" applyBorder="1"/>
    <xf numFmtId="165" fontId="3" fillId="0" borderId="44" xfId="2" applyNumberFormat="1" applyFont="1" applyBorder="1"/>
    <xf numFmtId="0" fontId="4" fillId="0" borderId="44" xfId="2" applyFont="1" applyBorder="1"/>
    <xf numFmtId="0" fontId="4" fillId="0" borderId="4" xfId="2" applyFont="1" applyBorder="1"/>
    <xf numFmtId="0" fontId="3" fillId="0" borderId="47" xfId="2" applyFont="1" applyBorder="1"/>
    <xf numFmtId="0" fontId="3" fillId="0" borderId="42" xfId="2" applyFont="1" applyBorder="1"/>
    <xf numFmtId="0" fontId="3" fillId="0" borderId="25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justify" vertical="center" wrapText="1"/>
    </xf>
    <xf numFmtId="0" fontId="12" fillId="0" borderId="48" xfId="2" applyFont="1" applyBorder="1" applyAlignment="1">
      <alignment horizontal="center" vertical="center" wrapText="1"/>
    </xf>
    <xf numFmtId="167" fontId="11" fillId="3" borderId="49" xfId="2" applyNumberFormat="1" applyFont="1" applyFill="1" applyBorder="1" applyAlignment="1">
      <alignment vertical="center"/>
    </xf>
    <xf numFmtId="167" fontId="11" fillId="3" borderId="50" xfId="2" applyNumberFormat="1" applyFont="1" applyFill="1" applyBorder="1" applyAlignment="1">
      <alignment vertical="center"/>
    </xf>
    <xf numFmtId="167" fontId="11" fillId="3" borderId="51" xfId="2" applyNumberFormat="1" applyFont="1" applyFill="1" applyBorder="1" applyAlignment="1">
      <alignment vertical="center"/>
    </xf>
    <xf numFmtId="167" fontId="3" fillId="0" borderId="52" xfId="2" applyNumberFormat="1" applyFont="1" applyBorder="1" applyAlignment="1">
      <alignment vertical="center"/>
    </xf>
    <xf numFmtId="167" fontId="3" fillId="0" borderId="49" xfId="2" applyNumberFormat="1" applyFont="1" applyBorder="1"/>
    <xf numFmtId="167" fontId="3" fillId="0" borderId="3" xfId="2" applyNumberFormat="1" applyFont="1" applyBorder="1"/>
    <xf numFmtId="167" fontId="3" fillId="0" borderId="50" xfId="2" applyNumberFormat="1" applyFont="1" applyBorder="1"/>
    <xf numFmtId="167" fontId="3" fillId="0" borderId="51" xfId="2" applyNumberFormat="1" applyFont="1" applyBorder="1"/>
    <xf numFmtId="167" fontId="11" fillId="5" borderId="49" xfId="2" applyNumberFormat="1" applyFont="1" applyFill="1" applyBorder="1"/>
    <xf numFmtId="167" fontId="11" fillId="5" borderId="50" xfId="2" applyNumberFormat="1" applyFont="1" applyFill="1" applyBorder="1"/>
    <xf numFmtId="167" fontId="3" fillId="0" borderId="52" xfId="2" applyNumberFormat="1" applyFont="1" applyBorder="1"/>
    <xf numFmtId="167" fontId="4" fillId="5" borderId="53" xfId="2" applyNumberFormat="1" applyFont="1" applyFill="1" applyBorder="1"/>
    <xf numFmtId="167" fontId="4" fillId="0" borderId="54" xfId="2" applyNumberFormat="1" applyFont="1" applyBorder="1"/>
    <xf numFmtId="167" fontId="3" fillId="0" borderId="47" xfId="2" applyNumberFormat="1" applyFont="1" applyBorder="1"/>
    <xf numFmtId="167" fontId="3" fillId="0" borderId="1" xfId="2" applyNumberFormat="1" applyFont="1" applyBorder="1"/>
    <xf numFmtId="167" fontId="3" fillId="0" borderId="2" xfId="2" applyNumberFormat="1" applyFont="1" applyBorder="1"/>
    <xf numFmtId="167" fontId="3" fillId="0" borderId="55" xfId="2" applyNumberFormat="1" applyFont="1" applyBorder="1"/>
    <xf numFmtId="0" fontId="12" fillId="0" borderId="1" xfId="2" applyFont="1" applyBorder="1" applyAlignment="1">
      <alignment horizontal="justify" vertical="center" wrapText="1"/>
    </xf>
    <xf numFmtId="0" fontId="12" fillId="0" borderId="56" xfId="2" applyFont="1" applyBorder="1" applyAlignment="1">
      <alignment horizontal="center" vertical="center" wrapText="1"/>
    </xf>
    <xf numFmtId="167" fontId="11" fillId="3" borderId="47" xfId="2" applyNumberFormat="1" applyFont="1" applyFill="1" applyBorder="1" applyAlignment="1">
      <alignment vertical="center"/>
    </xf>
    <xf numFmtId="167" fontId="11" fillId="3" borderId="57" xfId="2" applyNumberFormat="1" applyFont="1" applyFill="1" applyBorder="1" applyAlignment="1">
      <alignment vertical="center"/>
    </xf>
    <xf numFmtId="167" fontId="3" fillId="0" borderId="57" xfId="2" applyNumberFormat="1" applyFont="1" applyBorder="1"/>
    <xf numFmtId="167" fontId="3" fillId="0" borderId="58" xfId="2" applyNumberFormat="1" applyFont="1" applyBorder="1"/>
    <xf numFmtId="167" fontId="11" fillId="0" borderId="47" xfId="2" applyNumberFormat="1" applyFont="1" applyBorder="1"/>
    <xf numFmtId="167" fontId="11" fillId="0" borderId="57" xfId="2" applyNumberFormat="1" applyFont="1" applyBorder="1"/>
    <xf numFmtId="167" fontId="3" fillId="0" borderId="53" xfId="2" applyNumberFormat="1" applyFont="1" applyBorder="1"/>
    <xf numFmtId="167" fontId="3" fillId="0" borderId="59" xfId="2" applyNumberFormat="1" applyFont="1" applyBorder="1"/>
    <xf numFmtId="168" fontId="3" fillId="0" borderId="0" xfId="4" applyNumberFormat="1" applyFont="1"/>
    <xf numFmtId="167" fontId="3" fillId="5" borderId="47" xfId="2" applyNumberFormat="1" applyFont="1" applyFill="1" applyBorder="1"/>
    <xf numFmtId="167" fontId="3" fillId="5" borderId="57" xfId="2" applyNumberFormat="1" applyFont="1" applyFill="1" applyBorder="1"/>
    <xf numFmtId="0" fontId="3" fillId="0" borderId="25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justify" vertical="center" wrapText="1"/>
    </xf>
    <xf numFmtId="0" fontId="12" fillId="0" borderId="56" xfId="2" applyFont="1" applyFill="1" applyBorder="1" applyAlignment="1">
      <alignment horizontal="center" vertical="center" wrapText="1"/>
    </xf>
    <xf numFmtId="0" fontId="12" fillId="0" borderId="48" xfId="2" applyFont="1" applyFill="1" applyBorder="1" applyAlignment="1">
      <alignment horizontal="center" vertical="center" wrapText="1"/>
    </xf>
    <xf numFmtId="167" fontId="11" fillId="0" borderId="47" xfId="2" applyNumberFormat="1" applyFont="1" applyFill="1" applyBorder="1" applyAlignment="1">
      <alignment vertical="center"/>
    </xf>
    <xf numFmtId="167" fontId="11" fillId="0" borderId="57" xfId="2" applyNumberFormat="1" applyFont="1" applyFill="1" applyBorder="1" applyAlignment="1">
      <alignment vertical="center"/>
    </xf>
    <xf numFmtId="167" fontId="11" fillId="0" borderId="51" xfId="2" applyNumberFormat="1" applyFont="1" applyFill="1" applyBorder="1" applyAlignment="1">
      <alignment vertical="center"/>
    </xf>
    <xf numFmtId="167" fontId="3" fillId="0" borderId="52" xfId="2" applyNumberFormat="1" applyFont="1" applyFill="1" applyBorder="1" applyAlignment="1">
      <alignment vertical="center"/>
    </xf>
    <xf numFmtId="167" fontId="3" fillId="0" borderId="47" xfId="2" applyNumberFormat="1" applyFont="1" applyFill="1" applyBorder="1"/>
    <xf numFmtId="167" fontId="3" fillId="0" borderId="1" xfId="2" applyNumberFormat="1" applyFont="1" applyFill="1" applyBorder="1"/>
    <xf numFmtId="167" fontId="3" fillId="0" borderId="57" xfId="2" applyNumberFormat="1" applyFont="1" applyFill="1" applyBorder="1"/>
    <xf numFmtId="167" fontId="3" fillId="0" borderId="58" xfId="2" applyNumberFormat="1" applyFont="1" applyFill="1" applyBorder="1"/>
    <xf numFmtId="167" fontId="11" fillId="0" borderId="47" xfId="2" applyNumberFormat="1" applyFont="1" applyFill="1" applyBorder="1"/>
    <xf numFmtId="167" fontId="11" fillId="0" borderId="57" xfId="2" applyNumberFormat="1" applyFont="1" applyFill="1" applyBorder="1"/>
    <xf numFmtId="167" fontId="3" fillId="0" borderId="53" xfId="2" applyNumberFormat="1" applyFont="1" applyFill="1" applyBorder="1"/>
    <xf numFmtId="167" fontId="4" fillId="0" borderId="53" xfId="2" applyNumberFormat="1" applyFont="1" applyFill="1" applyBorder="1"/>
    <xf numFmtId="167" fontId="4" fillId="0" borderId="54" xfId="2" applyNumberFormat="1" applyFont="1" applyFill="1" applyBorder="1"/>
    <xf numFmtId="167" fontId="3" fillId="0" borderId="50" xfId="2" applyNumberFormat="1" applyFont="1" applyFill="1" applyBorder="1"/>
    <xf numFmtId="167" fontId="3" fillId="0" borderId="2" xfId="2" applyNumberFormat="1" applyFont="1" applyFill="1" applyBorder="1"/>
    <xf numFmtId="167" fontId="3" fillId="0" borderId="59" xfId="2" applyNumberFormat="1" applyFont="1" applyFill="1" applyBorder="1"/>
    <xf numFmtId="0" fontId="3" fillId="0" borderId="0" xfId="2" applyFont="1" applyFill="1"/>
    <xf numFmtId="0" fontId="12" fillId="6" borderId="1" xfId="2" applyFont="1" applyFill="1" applyBorder="1" applyAlignment="1">
      <alignment horizontal="justify" vertical="center" wrapText="1"/>
    </xf>
    <xf numFmtId="0" fontId="12" fillId="6" borderId="56" xfId="2" applyFont="1" applyFill="1" applyBorder="1" applyAlignment="1">
      <alignment horizontal="center" vertical="center" wrapText="1"/>
    </xf>
    <xf numFmtId="167" fontId="11" fillId="0" borderId="1" xfId="2" applyNumberFormat="1" applyFont="1" applyBorder="1"/>
    <xf numFmtId="0" fontId="12" fillId="6" borderId="1" xfId="2" applyFont="1" applyFill="1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12" fillId="0" borderId="2" xfId="2" applyFont="1" applyBorder="1" applyAlignment="1">
      <alignment horizontal="justify" vertical="center" wrapText="1"/>
    </xf>
    <xf numFmtId="0" fontId="12" fillId="0" borderId="60" xfId="2" applyFont="1" applyBorder="1" applyAlignment="1">
      <alignment horizontal="center" vertical="center" wrapText="1"/>
    </xf>
    <xf numFmtId="167" fontId="11" fillId="3" borderId="61" xfId="2" applyNumberFormat="1" applyFont="1" applyFill="1" applyBorder="1" applyAlignment="1">
      <alignment vertical="center"/>
    </xf>
    <xf numFmtId="167" fontId="11" fillId="3" borderId="62" xfId="2" applyNumberFormat="1" applyFont="1" applyFill="1" applyBorder="1" applyAlignment="1">
      <alignment vertical="center"/>
    </xf>
    <xf numFmtId="167" fontId="3" fillId="0" borderId="61" xfId="2" applyNumberFormat="1" applyFont="1" applyBorder="1"/>
    <xf numFmtId="167" fontId="3" fillId="0" borderId="62" xfId="2" applyNumberFormat="1" applyFont="1" applyBorder="1"/>
    <xf numFmtId="167" fontId="3" fillId="0" borderId="63" xfId="2" applyNumberFormat="1" applyFont="1" applyBorder="1"/>
    <xf numFmtId="167" fontId="11" fillId="0" borderId="61" xfId="2" applyNumberFormat="1" applyFont="1" applyBorder="1"/>
    <xf numFmtId="167" fontId="11" fillId="0" borderId="62" xfId="2" applyNumberFormat="1" applyFont="1" applyBorder="1"/>
    <xf numFmtId="167" fontId="3" fillId="0" borderId="64" xfId="2" applyNumberFormat="1" applyFont="1" applyBorder="1"/>
    <xf numFmtId="167" fontId="3" fillId="0" borderId="65" xfId="2" applyNumberFormat="1" applyFont="1" applyBorder="1"/>
    <xf numFmtId="0" fontId="3" fillId="0" borderId="42" xfId="2" applyFont="1" applyBorder="1" applyAlignment="1">
      <alignment horizontal="left" vertical="center"/>
    </xf>
    <xf numFmtId="0" fontId="3" fillId="0" borderId="45" xfId="2" applyFont="1" applyBorder="1" applyAlignment="1">
      <alignment horizontal="left" vertical="center"/>
    </xf>
    <xf numFmtId="0" fontId="3" fillId="0" borderId="46" xfId="2" applyFont="1" applyBorder="1" applyAlignment="1">
      <alignment horizontal="center" vertical="center"/>
    </xf>
    <xf numFmtId="169" fontId="4" fillId="0" borderId="43" xfId="2" applyNumberFormat="1" applyFont="1" applyBorder="1" applyAlignment="1">
      <alignment horizontal="center" vertical="center"/>
    </xf>
    <xf numFmtId="170" fontId="4" fillId="0" borderId="43" xfId="2" applyNumberFormat="1" applyFont="1" applyBorder="1" applyAlignment="1">
      <alignment horizontal="center" vertical="center"/>
    </xf>
    <xf numFmtId="169" fontId="4" fillId="0" borderId="6" xfId="2" applyNumberFormat="1" applyFont="1" applyBorder="1" applyAlignment="1">
      <alignment horizontal="center" vertical="center"/>
    </xf>
    <xf numFmtId="167" fontId="12" fillId="3" borderId="42" xfId="2" applyNumberFormat="1" applyFont="1" applyFill="1" applyBorder="1" applyAlignment="1">
      <alignment vertical="center"/>
    </xf>
    <xf numFmtId="167" fontId="12" fillId="3" borderId="43" xfId="2" applyNumberFormat="1" applyFont="1" applyFill="1" applyBorder="1" applyAlignment="1">
      <alignment vertical="center"/>
    </xf>
    <xf numFmtId="167" fontId="12" fillId="3" borderId="6" xfId="2" applyNumberFormat="1" applyFont="1" applyFill="1" applyBorder="1" applyAlignment="1">
      <alignment vertical="center"/>
    </xf>
    <xf numFmtId="167" fontId="4" fillId="0" borderId="44" xfId="2" applyNumberFormat="1" applyFont="1" applyBorder="1" applyAlignment="1">
      <alignment vertical="center"/>
    </xf>
    <xf numFmtId="167" fontId="4" fillId="0" borderId="42" xfId="2" applyNumberFormat="1" applyFont="1" applyBorder="1"/>
    <xf numFmtId="167" fontId="4" fillId="0" borderId="45" xfId="2" applyNumberFormat="1" applyFont="1" applyBorder="1"/>
    <xf numFmtId="167" fontId="4" fillId="0" borderId="43" xfId="2" applyNumberFormat="1" applyFont="1" applyBorder="1"/>
    <xf numFmtId="167" fontId="4" fillId="0" borderId="6" xfId="2" applyNumberFormat="1" applyFont="1" applyBorder="1"/>
    <xf numFmtId="167" fontId="4" fillId="0" borderId="44" xfId="2" applyNumberFormat="1" applyFont="1" applyBorder="1"/>
    <xf numFmtId="167" fontId="4" fillId="5" borderId="44" xfId="2" applyNumberFormat="1" applyFont="1" applyFill="1" applyBorder="1"/>
    <xf numFmtId="167" fontId="4" fillId="0" borderId="5" xfId="2" applyNumberFormat="1" applyFont="1" applyBorder="1"/>
    <xf numFmtId="167" fontId="4" fillId="0" borderId="7" xfId="2" applyNumberFormat="1" applyFont="1" applyBorder="1"/>
    <xf numFmtId="0" fontId="3" fillId="0" borderId="4" xfId="2" applyFont="1" applyBorder="1" applyAlignment="1">
      <alignment horizontal="center"/>
    </xf>
    <xf numFmtId="167" fontId="3" fillId="0" borderId="0" xfId="4" applyNumberFormat="1" applyFont="1"/>
    <xf numFmtId="167" fontId="11" fillId="0" borderId="0" xfId="4" applyNumberFormat="1" applyFont="1"/>
    <xf numFmtId="167" fontId="13" fillId="0" borderId="0" xfId="4" applyNumberFormat="1" applyFont="1"/>
    <xf numFmtId="167" fontId="3" fillId="0" borderId="3" xfId="4" applyNumberFormat="1" applyFont="1" applyBorder="1"/>
    <xf numFmtId="167" fontId="13" fillId="0" borderId="3" xfId="4" applyNumberFormat="1" applyFont="1" applyBorder="1"/>
    <xf numFmtId="167" fontId="3" fillId="0" borderId="29" xfId="4" applyNumberFormat="1" applyFont="1" applyBorder="1"/>
    <xf numFmtId="0" fontId="14" fillId="0" borderId="0" xfId="2" applyFont="1"/>
    <xf numFmtId="167" fontId="15" fillId="0" borderId="0" xfId="4" applyNumberFormat="1" applyFont="1"/>
    <xf numFmtId="171" fontId="3" fillId="0" borderId="0" xfId="2" applyNumberFormat="1" applyFont="1"/>
    <xf numFmtId="0" fontId="3" fillId="0" borderId="66" xfId="3" applyFont="1" applyBorder="1" applyAlignment="1">
      <alignment horizontal="center" wrapText="1"/>
    </xf>
    <xf numFmtId="0" fontId="3" fillId="0" borderId="60" xfId="2" applyFont="1" applyBorder="1"/>
    <xf numFmtId="167" fontId="3" fillId="3" borderId="0" xfId="2" applyNumberFormat="1" applyFont="1" applyFill="1"/>
    <xf numFmtId="0" fontId="3" fillId="3" borderId="0" xfId="2" applyFont="1" applyFill="1"/>
    <xf numFmtId="172" fontId="3" fillId="0" borderId="0" xfId="2" applyNumberFormat="1" applyFont="1"/>
    <xf numFmtId="0" fontId="3" fillId="0" borderId="1" xfId="3" applyFont="1" applyBorder="1" applyAlignment="1">
      <alignment horizontal="center" vertical="center"/>
    </xf>
    <xf numFmtId="173" fontId="3" fillId="0" borderId="1" xfId="3" applyNumberFormat="1" applyFont="1" applyBorder="1" applyAlignment="1">
      <alignment vertical="center"/>
    </xf>
    <xf numFmtId="165" fontId="3" fillId="0" borderId="0" xfId="3" applyNumberFormat="1" applyFont="1"/>
    <xf numFmtId="0" fontId="3" fillId="0" borderId="67" xfId="3" applyFont="1" applyBorder="1" applyAlignment="1">
      <alignment horizontal="center" wrapText="1"/>
    </xf>
    <xf numFmtId="0" fontId="3" fillId="0" borderId="48" xfId="2" applyFont="1" applyBorder="1"/>
    <xf numFmtId="174" fontId="3" fillId="0" borderId="0" xfId="2" applyNumberFormat="1" applyFont="1" applyAlignment="1">
      <alignment horizontal="center"/>
    </xf>
    <xf numFmtId="165" fontId="3" fillId="0" borderId="1" xfId="3" applyNumberFormat="1" applyFont="1" applyBorder="1" applyAlignment="1">
      <alignment vertical="center"/>
    </xf>
    <xf numFmtId="0" fontId="9" fillId="0" borderId="1" xfId="3" applyFont="1" applyBorder="1" applyAlignment="1">
      <alignment horizontal="center" vertical="center"/>
    </xf>
    <xf numFmtId="173" fontId="9" fillId="0" borderId="1" xfId="3" applyNumberFormat="1" applyFont="1" applyBorder="1" applyAlignment="1">
      <alignment vertical="center"/>
    </xf>
    <xf numFmtId="165" fontId="9" fillId="0" borderId="0" xfId="3" applyNumberFormat="1" applyFont="1"/>
    <xf numFmtId="0" fontId="3" fillId="0" borderId="0" xfId="2" applyFont="1" applyAlignment="1">
      <alignment horizontal="center"/>
    </xf>
    <xf numFmtId="165" fontId="9" fillId="0" borderId="1" xfId="3" applyNumberFormat="1" applyFont="1" applyBorder="1" applyAlignment="1">
      <alignment vertical="center"/>
    </xf>
  </cellXfs>
  <cellStyles count="5">
    <cellStyle name="Обычный" xfId="0" builtinId="0"/>
    <cellStyle name="Обычный 2" xfId="2" xr:uid="{8445A412-AB9F-4232-8422-4C6936E135D5}"/>
    <cellStyle name="Обычный 3" xfId="3" xr:uid="{434294A1-B31D-4902-AB19-B1848782C4B5}"/>
    <cellStyle name="Финансовый" xfId="1" builtinId="3"/>
    <cellStyle name="Финансовый 2" xfId="4" xr:uid="{B91B1F28-EEBE-4F20-861E-EFBC3A061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24E4A-9AA7-43DB-844B-6E688DBAC645}">
  <sheetPr>
    <tabColor rgb="FF9900FF"/>
  </sheetPr>
  <dimension ref="A1:CN220"/>
  <sheetViews>
    <sheetView tabSelected="1" zoomScale="90" zoomScaleNormal="90" workbookViewId="0">
      <pane xSplit="16" ySplit="8" topLeftCell="Q9" activePane="bottomRight" state="frozen"/>
      <selection pane="topRight" activeCell="Q1" sqref="Q1"/>
      <selection pane="bottomLeft" activeCell="A9" sqref="A9"/>
      <selection pane="bottomRight" activeCell="Q67" sqref="Q67"/>
    </sheetView>
  </sheetViews>
  <sheetFormatPr defaultRowHeight="15.75" x14ac:dyDescent="0.25"/>
  <cols>
    <col min="1" max="1" width="5.5703125" style="11" customWidth="1"/>
    <col min="2" max="2" width="29.42578125" style="14" customWidth="1"/>
    <col min="3" max="3" width="12.42578125" style="11" hidden="1" customWidth="1"/>
    <col min="4" max="4" width="7.42578125" style="11" hidden="1" customWidth="1"/>
    <col min="5" max="5" width="10.7109375" style="11" hidden="1" customWidth="1"/>
    <col min="6" max="6" width="15.5703125" style="11" hidden="1" customWidth="1"/>
    <col min="7" max="7" width="8" style="11" hidden="1" customWidth="1"/>
    <col min="8" max="9" width="10.28515625" style="11" hidden="1" customWidth="1"/>
    <col min="10" max="10" width="10.42578125" style="11" hidden="1" customWidth="1"/>
    <col min="11" max="11" width="10.7109375" style="11" hidden="1" customWidth="1"/>
    <col min="12" max="13" width="14.5703125" style="14" hidden="1" customWidth="1"/>
    <col min="14" max="14" width="11.7109375" style="14" hidden="1" customWidth="1"/>
    <col min="15" max="15" width="15.7109375" style="14" customWidth="1"/>
    <col min="16" max="16" width="15.5703125" style="14" customWidth="1"/>
    <col min="17" max="21" width="14.5703125" style="14" customWidth="1"/>
    <col min="22" max="27" width="14.5703125" style="15" customWidth="1"/>
    <col min="28" max="64" width="14.5703125" style="14" customWidth="1"/>
    <col min="65" max="66" width="16.140625" style="14" customWidth="1"/>
    <col min="67" max="87" width="14.5703125" style="14" customWidth="1"/>
    <col min="88" max="88" width="16.85546875" style="14" customWidth="1"/>
    <col min="89" max="89" width="14.5703125" style="14" customWidth="1"/>
    <col min="90" max="90" width="13" style="14" customWidth="1"/>
    <col min="91" max="91" width="12.5703125" style="14" customWidth="1"/>
    <col min="92" max="96" width="9.140625" style="14" customWidth="1"/>
    <col min="97" max="281" width="9.140625" style="14"/>
    <col min="282" max="282" width="5.5703125" style="14" customWidth="1"/>
    <col min="283" max="283" width="29.42578125" style="14" customWidth="1"/>
    <col min="284" max="294" width="0" style="14" hidden="1" customWidth="1"/>
    <col min="295" max="295" width="14" style="14" customWidth="1"/>
    <col min="296" max="296" width="12.85546875" style="14" customWidth="1"/>
    <col min="297" max="297" width="13.85546875" style="14" customWidth="1"/>
    <col min="298" max="298" width="15" style="14" customWidth="1"/>
    <col min="299" max="299" width="12.85546875" style="14" customWidth="1"/>
    <col min="300" max="300" width="11.7109375" style="14" customWidth="1"/>
    <col min="301" max="301" width="13.85546875" style="14" customWidth="1"/>
    <col min="302" max="302" width="10.140625" style="14" customWidth="1"/>
    <col min="303" max="303" width="11.85546875" style="14" customWidth="1"/>
    <col min="304" max="304" width="10.42578125" style="14" customWidth="1"/>
    <col min="305" max="305" width="10.7109375" style="14" customWidth="1"/>
    <col min="306" max="306" width="11" style="14" customWidth="1"/>
    <col min="307" max="307" width="9.85546875" style="14" customWidth="1"/>
    <col min="308" max="308" width="12.85546875" style="14" customWidth="1"/>
    <col min="309" max="309" width="13" style="14" customWidth="1"/>
    <col min="310" max="310" width="15" style="14" customWidth="1"/>
    <col min="311" max="311" width="11.42578125" style="14" customWidth="1"/>
    <col min="312" max="312" width="12" style="14" customWidth="1"/>
    <col min="313" max="313" width="11.42578125" style="14" customWidth="1"/>
    <col min="314" max="314" width="13.28515625" style="14" customWidth="1"/>
    <col min="315" max="315" width="13.140625" style="14" customWidth="1"/>
    <col min="316" max="316" width="13" style="14" customWidth="1"/>
    <col min="317" max="317" width="14.7109375" style="14" customWidth="1"/>
    <col min="318" max="320" width="9.140625" style="14" customWidth="1"/>
    <col min="321" max="321" width="10.5703125" style="14" customWidth="1"/>
    <col min="322" max="323" width="9.42578125" style="14" customWidth="1"/>
    <col min="324" max="324" width="9.28515625" style="14" customWidth="1"/>
    <col min="325" max="325" width="9" style="14" customWidth="1"/>
    <col min="326" max="326" width="8.7109375" style="14" customWidth="1"/>
    <col min="327" max="327" width="9.42578125" style="14" customWidth="1"/>
    <col min="328" max="328" width="7.42578125" style="14" customWidth="1"/>
    <col min="329" max="329" width="8.28515625" style="14" customWidth="1"/>
    <col min="330" max="330" width="8" style="14" customWidth="1"/>
    <col min="331" max="331" width="11.42578125" style="14" customWidth="1"/>
    <col min="332" max="332" width="7.42578125" style="14" customWidth="1"/>
    <col min="333" max="333" width="12.140625" style="14" customWidth="1"/>
    <col min="334" max="334" width="9.7109375" style="14" customWidth="1"/>
    <col min="335" max="335" width="13.140625" style="14" customWidth="1"/>
    <col min="336" max="336" width="7.42578125" style="14" customWidth="1"/>
    <col min="337" max="337" width="20.7109375" style="14" customWidth="1"/>
    <col min="338" max="338" width="0.42578125" style="14" customWidth="1"/>
    <col min="339" max="339" width="13.28515625" style="14" customWidth="1"/>
    <col min="340" max="340" width="7.28515625" style="14" customWidth="1"/>
    <col min="341" max="341" width="13.140625" style="14" customWidth="1"/>
    <col min="342" max="537" width="9.140625" style="14"/>
    <col min="538" max="538" width="5.5703125" style="14" customWidth="1"/>
    <col min="539" max="539" width="29.42578125" style="14" customWidth="1"/>
    <col min="540" max="550" width="0" style="14" hidden="1" customWidth="1"/>
    <col min="551" max="551" width="14" style="14" customWidth="1"/>
    <col min="552" max="552" width="12.85546875" style="14" customWidth="1"/>
    <col min="553" max="553" width="13.85546875" style="14" customWidth="1"/>
    <col min="554" max="554" width="15" style="14" customWidth="1"/>
    <col min="555" max="555" width="12.85546875" style="14" customWidth="1"/>
    <col min="556" max="556" width="11.7109375" style="14" customWidth="1"/>
    <col min="557" max="557" width="13.85546875" style="14" customWidth="1"/>
    <col min="558" max="558" width="10.140625" style="14" customWidth="1"/>
    <col min="559" max="559" width="11.85546875" style="14" customWidth="1"/>
    <col min="560" max="560" width="10.42578125" style="14" customWidth="1"/>
    <col min="561" max="561" width="10.7109375" style="14" customWidth="1"/>
    <col min="562" max="562" width="11" style="14" customWidth="1"/>
    <col min="563" max="563" width="9.85546875" style="14" customWidth="1"/>
    <col min="564" max="564" width="12.85546875" style="14" customWidth="1"/>
    <col min="565" max="565" width="13" style="14" customWidth="1"/>
    <col min="566" max="566" width="15" style="14" customWidth="1"/>
    <col min="567" max="567" width="11.42578125" style="14" customWidth="1"/>
    <col min="568" max="568" width="12" style="14" customWidth="1"/>
    <col min="569" max="569" width="11.42578125" style="14" customWidth="1"/>
    <col min="570" max="570" width="13.28515625" style="14" customWidth="1"/>
    <col min="571" max="571" width="13.140625" style="14" customWidth="1"/>
    <col min="572" max="572" width="13" style="14" customWidth="1"/>
    <col min="573" max="573" width="14.7109375" style="14" customWidth="1"/>
    <col min="574" max="576" width="9.140625" style="14" customWidth="1"/>
    <col min="577" max="577" width="10.5703125" style="14" customWidth="1"/>
    <col min="578" max="579" width="9.42578125" style="14" customWidth="1"/>
    <col min="580" max="580" width="9.28515625" style="14" customWidth="1"/>
    <col min="581" max="581" width="9" style="14" customWidth="1"/>
    <col min="582" max="582" width="8.7109375" style="14" customWidth="1"/>
    <col min="583" max="583" width="9.42578125" style="14" customWidth="1"/>
    <col min="584" max="584" width="7.42578125" style="14" customWidth="1"/>
    <col min="585" max="585" width="8.28515625" style="14" customWidth="1"/>
    <col min="586" max="586" width="8" style="14" customWidth="1"/>
    <col min="587" max="587" width="11.42578125" style="14" customWidth="1"/>
    <col min="588" max="588" width="7.42578125" style="14" customWidth="1"/>
    <col min="589" max="589" width="12.140625" style="14" customWidth="1"/>
    <col min="590" max="590" width="9.7109375" style="14" customWidth="1"/>
    <col min="591" max="591" width="13.140625" style="14" customWidth="1"/>
    <col min="592" max="592" width="7.42578125" style="14" customWidth="1"/>
    <col min="593" max="593" width="20.7109375" style="14" customWidth="1"/>
    <col min="594" max="594" width="0.42578125" style="14" customWidth="1"/>
    <col min="595" max="595" width="13.28515625" style="14" customWidth="1"/>
    <col min="596" max="596" width="7.28515625" style="14" customWidth="1"/>
    <col min="597" max="597" width="13.140625" style="14" customWidth="1"/>
    <col min="598" max="793" width="9.140625" style="14"/>
    <col min="794" max="794" width="5.5703125" style="14" customWidth="1"/>
    <col min="795" max="795" width="29.42578125" style="14" customWidth="1"/>
    <col min="796" max="806" width="0" style="14" hidden="1" customWidth="1"/>
    <col min="807" max="807" width="14" style="14" customWidth="1"/>
    <col min="808" max="808" width="12.85546875" style="14" customWidth="1"/>
    <col min="809" max="809" width="13.85546875" style="14" customWidth="1"/>
    <col min="810" max="810" width="15" style="14" customWidth="1"/>
    <col min="811" max="811" width="12.85546875" style="14" customWidth="1"/>
    <col min="812" max="812" width="11.7109375" style="14" customWidth="1"/>
    <col min="813" max="813" width="13.85546875" style="14" customWidth="1"/>
    <col min="814" max="814" width="10.140625" style="14" customWidth="1"/>
    <col min="815" max="815" width="11.85546875" style="14" customWidth="1"/>
    <col min="816" max="816" width="10.42578125" style="14" customWidth="1"/>
    <col min="817" max="817" width="10.7109375" style="14" customWidth="1"/>
    <col min="818" max="818" width="11" style="14" customWidth="1"/>
    <col min="819" max="819" width="9.85546875" style="14" customWidth="1"/>
    <col min="820" max="820" width="12.85546875" style="14" customWidth="1"/>
    <col min="821" max="821" width="13" style="14" customWidth="1"/>
    <col min="822" max="822" width="15" style="14" customWidth="1"/>
    <col min="823" max="823" width="11.42578125" style="14" customWidth="1"/>
    <col min="824" max="824" width="12" style="14" customWidth="1"/>
    <col min="825" max="825" width="11.42578125" style="14" customWidth="1"/>
    <col min="826" max="826" width="13.28515625" style="14" customWidth="1"/>
    <col min="827" max="827" width="13.140625" style="14" customWidth="1"/>
    <col min="828" max="828" width="13" style="14" customWidth="1"/>
    <col min="829" max="829" width="14.7109375" style="14" customWidth="1"/>
    <col min="830" max="832" width="9.140625" style="14" customWidth="1"/>
    <col min="833" max="833" width="10.5703125" style="14" customWidth="1"/>
    <col min="834" max="835" width="9.42578125" style="14" customWidth="1"/>
    <col min="836" max="836" width="9.28515625" style="14" customWidth="1"/>
    <col min="837" max="837" width="9" style="14" customWidth="1"/>
    <col min="838" max="838" width="8.7109375" style="14" customWidth="1"/>
    <col min="839" max="839" width="9.42578125" style="14" customWidth="1"/>
    <col min="840" max="840" width="7.42578125" style="14" customWidth="1"/>
    <col min="841" max="841" width="8.28515625" style="14" customWidth="1"/>
    <col min="842" max="842" width="8" style="14" customWidth="1"/>
    <col min="843" max="843" width="11.42578125" style="14" customWidth="1"/>
    <col min="844" max="844" width="7.42578125" style="14" customWidth="1"/>
    <col min="845" max="845" width="12.140625" style="14" customWidth="1"/>
    <col min="846" max="846" width="9.7109375" style="14" customWidth="1"/>
    <col min="847" max="847" width="13.140625" style="14" customWidth="1"/>
    <col min="848" max="848" width="7.42578125" style="14" customWidth="1"/>
    <col min="849" max="849" width="20.7109375" style="14" customWidth="1"/>
    <col min="850" max="850" width="0.42578125" style="14" customWidth="1"/>
    <col min="851" max="851" width="13.28515625" style="14" customWidth="1"/>
    <col min="852" max="852" width="7.28515625" style="14" customWidth="1"/>
    <col min="853" max="853" width="13.140625" style="14" customWidth="1"/>
    <col min="854" max="1049" width="9.140625" style="14"/>
    <col min="1050" max="1050" width="5.5703125" style="14" customWidth="1"/>
    <col min="1051" max="1051" width="29.42578125" style="14" customWidth="1"/>
    <col min="1052" max="1062" width="0" style="14" hidden="1" customWidth="1"/>
    <col min="1063" max="1063" width="14" style="14" customWidth="1"/>
    <col min="1064" max="1064" width="12.85546875" style="14" customWidth="1"/>
    <col min="1065" max="1065" width="13.85546875" style="14" customWidth="1"/>
    <col min="1066" max="1066" width="15" style="14" customWidth="1"/>
    <col min="1067" max="1067" width="12.85546875" style="14" customWidth="1"/>
    <col min="1068" max="1068" width="11.7109375" style="14" customWidth="1"/>
    <col min="1069" max="1069" width="13.85546875" style="14" customWidth="1"/>
    <col min="1070" max="1070" width="10.140625" style="14" customWidth="1"/>
    <col min="1071" max="1071" width="11.85546875" style="14" customWidth="1"/>
    <col min="1072" max="1072" width="10.42578125" style="14" customWidth="1"/>
    <col min="1073" max="1073" width="10.7109375" style="14" customWidth="1"/>
    <col min="1074" max="1074" width="11" style="14" customWidth="1"/>
    <col min="1075" max="1075" width="9.85546875" style="14" customWidth="1"/>
    <col min="1076" max="1076" width="12.85546875" style="14" customWidth="1"/>
    <col min="1077" max="1077" width="13" style="14" customWidth="1"/>
    <col min="1078" max="1078" width="15" style="14" customWidth="1"/>
    <col min="1079" max="1079" width="11.42578125" style="14" customWidth="1"/>
    <col min="1080" max="1080" width="12" style="14" customWidth="1"/>
    <col min="1081" max="1081" width="11.42578125" style="14" customWidth="1"/>
    <col min="1082" max="1082" width="13.28515625" style="14" customWidth="1"/>
    <col min="1083" max="1083" width="13.140625" style="14" customWidth="1"/>
    <col min="1084" max="1084" width="13" style="14" customWidth="1"/>
    <col min="1085" max="1085" width="14.7109375" style="14" customWidth="1"/>
    <col min="1086" max="1088" width="9.140625" style="14" customWidth="1"/>
    <col min="1089" max="1089" width="10.5703125" style="14" customWidth="1"/>
    <col min="1090" max="1091" width="9.42578125" style="14" customWidth="1"/>
    <col min="1092" max="1092" width="9.28515625" style="14" customWidth="1"/>
    <col min="1093" max="1093" width="9" style="14" customWidth="1"/>
    <col min="1094" max="1094" width="8.7109375" style="14" customWidth="1"/>
    <col min="1095" max="1095" width="9.42578125" style="14" customWidth="1"/>
    <col min="1096" max="1096" width="7.42578125" style="14" customWidth="1"/>
    <col min="1097" max="1097" width="8.28515625" style="14" customWidth="1"/>
    <col min="1098" max="1098" width="8" style="14" customWidth="1"/>
    <col min="1099" max="1099" width="11.42578125" style="14" customWidth="1"/>
    <col min="1100" max="1100" width="7.42578125" style="14" customWidth="1"/>
    <col min="1101" max="1101" width="12.140625" style="14" customWidth="1"/>
    <col min="1102" max="1102" width="9.7109375" style="14" customWidth="1"/>
    <col min="1103" max="1103" width="13.140625" style="14" customWidth="1"/>
    <col min="1104" max="1104" width="7.42578125" style="14" customWidth="1"/>
    <col min="1105" max="1105" width="20.7109375" style="14" customWidth="1"/>
    <col min="1106" max="1106" width="0.42578125" style="14" customWidth="1"/>
    <col min="1107" max="1107" width="13.28515625" style="14" customWidth="1"/>
    <col min="1108" max="1108" width="7.28515625" style="14" customWidth="1"/>
    <col min="1109" max="1109" width="13.140625" style="14" customWidth="1"/>
    <col min="1110" max="1305" width="9.140625" style="14"/>
    <col min="1306" max="1306" width="5.5703125" style="14" customWidth="1"/>
    <col min="1307" max="1307" width="29.42578125" style="14" customWidth="1"/>
    <col min="1308" max="1318" width="0" style="14" hidden="1" customWidth="1"/>
    <col min="1319" max="1319" width="14" style="14" customWidth="1"/>
    <col min="1320" max="1320" width="12.85546875" style="14" customWidth="1"/>
    <col min="1321" max="1321" width="13.85546875" style="14" customWidth="1"/>
    <col min="1322" max="1322" width="15" style="14" customWidth="1"/>
    <col min="1323" max="1323" width="12.85546875" style="14" customWidth="1"/>
    <col min="1324" max="1324" width="11.7109375" style="14" customWidth="1"/>
    <col min="1325" max="1325" width="13.85546875" style="14" customWidth="1"/>
    <col min="1326" max="1326" width="10.140625" style="14" customWidth="1"/>
    <col min="1327" max="1327" width="11.85546875" style="14" customWidth="1"/>
    <col min="1328" max="1328" width="10.42578125" style="14" customWidth="1"/>
    <col min="1329" max="1329" width="10.7109375" style="14" customWidth="1"/>
    <col min="1330" max="1330" width="11" style="14" customWidth="1"/>
    <col min="1331" max="1331" width="9.85546875" style="14" customWidth="1"/>
    <col min="1332" max="1332" width="12.85546875" style="14" customWidth="1"/>
    <col min="1333" max="1333" width="13" style="14" customWidth="1"/>
    <col min="1334" max="1334" width="15" style="14" customWidth="1"/>
    <col min="1335" max="1335" width="11.42578125" style="14" customWidth="1"/>
    <col min="1336" max="1336" width="12" style="14" customWidth="1"/>
    <col min="1337" max="1337" width="11.42578125" style="14" customWidth="1"/>
    <col min="1338" max="1338" width="13.28515625" style="14" customWidth="1"/>
    <col min="1339" max="1339" width="13.140625" style="14" customWidth="1"/>
    <col min="1340" max="1340" width="13" style="14" customWidth="1"/>
    <col min="1341" max="1341" width="14.7109375" style="14" customWidth="1"/>
    <col min="1342" max="1344" width="9.140625" style="14" customWidth="1"/>
    <col min="1345" max="1345" width="10.5703125" style="14" customWidth="1"/>
    <col min="1346" max="1347" width="9.42578125" style="14" customWidth="1"/>
    <col min="1348" max="1348" width="9.28515625" style="14" customWidth="1"/>
    <col min="1349" max="1349" width="9" style="14" customWidth="1"/>
    <col min="1350" max="1350" width="8.7109375" style="14" customWidth="1"/>
    <col min="1351" max="1351" width="9.42578125" style="14" customWidth="1"/>
    <col min="1352" max="1352" width="7.42578125" style="14" customWidth="1"/>
    <col min="1353" max="1353" width="8.28515625" style="14" customWidth="1"/>
    <col min="1354" max="1354" width="8" style="14" customWidth="1"/>
    <col min="1355" max="1355" width="11.42578125" style="14" customWidth="1"/>
    <col min="1356" max="1356" width="7.42578125" style="14" customWidth="1"/>
    <col min="1357" max="1357" width="12.140625" style="14" customWidth="1"/>
    <col min="1358" max="1358" width="9.7109375" style="14" customWidth="1"/>
    <col min="1359" max="1359" width="13.140625" style="14" customWidth="1"/>
    <col min="1360" max="1360" width="7.42578125" style="14" customWidth="1"/>
    <col min="1361" max="1361" width="20.7109375" style="14" customWidth="1"/>
    <col min="1362" max="1362" width="0.42578125" style="14" customWidth="1"/>
    <col min="1363" max="1363" width="13.28515625" style="14" customWidth="1"/>
    <col min="1364" max="1364" width="7.28515625" style="14" customWidth="1"/>
    <col min="1365" max="1365" width="13.140625" style="14" customWidth="1"/>
    <col min="1366" max="1561" width="9.140625" style="14"/>
    <col min="1562" max="1562" width="5.5703125" style="14" customWidth="1"/>
    <col min="1563" max="1563" width="29.42578125" style="14" customWidth="1"/>
    <col min="1564" max="1574" width="0" style="14" hidden="1" customWidth="1"/>
    <col min="1575" max="1575" width="14" style="14" customWidth="1"/>
    <col min="1576" max="1576" width="12.85546875" style="14" customWidth="1"/>
    <col min="1577" max="1577" width="13.85546875" style="14" customWidth="1"/>
    <col min="1578" max="1578" width="15" style="14" customWidth="1"/>
    <col min="1579" max="1579" width="12.85546875" style="14" customWidth="1"/>
    <col min="1580" max="1580" width="11.7109375" style="14" customWidth="1"/>
    <col min="1581" max="1581" width="13.85546875" style="14" customWidth="1"/>
    <col min="1582" max="1582" width="10.140625" style="14" customWidth="1"/>
    <col min="1583" max="1583" width="11.85546875" style="14" customWidth="1"/>
    <col min="1584" max="1584" width="10.42578125" style="14" customWidth="1"/>
    <col min="1585" max="1585" width="10.7109375" style="14" customWidth="1"/>
    <col min="1586" max="1586" width="11" style="14" customWidth="1"/>
    <col min="1587" max="1587" width="9.85546875" style="14" customWidth="1"/>
    <col min="1588" max="1588" width="12.85546875" style="14" customWidth="1"/>
    <col min="1589" max="1589" width="13" style="14" customWidth="1"/>
    <col min="1590" max="1590" width="15" style="14" customWidth="1"/>
    <col min="1591" max="1591" width="11.42578125" style="14" customWidth="1"/>
    <col min="1592" max="1592" width="12" style="14" customWidth="1"/>
    <col min="1593" max="1593" width="11.42578125" style="14" customWidth="1"/>
    <col min="1594" max="1594" width="13.28515625" style="14" customWidth="1"/>
    <col min="1595" max="1595" width="13.140625" style="14" customWidth="1"/>
    <col min="1596" max="1596" width="13" style="14" customWidth="1"/>
    <col min="1597" max="1597" width="14.7109375" style="14" customWidth="1"/>
    <col min="1598" max="1600" width="9.140625" style="14" customWidth="1"/>
    <col min="1601" max="1601" width="10.5703125" style="14" customWidth="1"/>
    <col min="1602" max="1603" width="9.42578125" style="14" customWidth="1"/>
    <col min="1604" max="1604" width="9.28515625" style="14" customWidth="1"/>
    <col min="1605" max="1605" width="9" style="14" customWidth="1"/>
    <col min="1606" max="1606" width="8.7109375" style="14" customWidth="1"/>
    <col min="1607" max="1607" width="9.42578125" style="14" customWidth="1"/>
    <col min="1608" max="1608" width="7.42578125" style="14" customWidth="1"/>
    <col min="1609" max="1609" width="8.28515625" style="14" customWidth="1"/>
    <col min="1610" max="1610" width="8" style="14" customWidth="1"/>
    <col min="1611" max="1611" width="11.42578125" style="14" customWidth="1"/>
    <col min="1612" max="1612" width="7.42578125" style="14" customWidth="1"/>
    <col min="1613" max="1613" width="12.140625" style="14" customWidth="1"/>
    <col min="1614" max="1614" width="9.7109375" style="14" customWidth="1"/>
    <col min="1615" max="1615" width="13.140625" style="14" customWidth="1"/>
    <col min="1616" max="1616" width="7.42578125" style="14" customWidth="1"/>
    <col min="1617" max="1617" width="20.7109375" style="14" customWidth="1"/>
    <col min="1618" max="1618" width="0.42578125" style="14" customWidth="1"/>
    <col min="1619" max="1619" width="13.28515625" style="14" customWidth="1"/>
    <col min="1620" max="1620" width="7.28515625" style="14" customWidth="1"/>
    <col min="1621" max="1621" width="13.140625" style="14" customWidth="1"/>
    <col min="1622" max="1817" width="9.140625" style="14"/>
    <col min="1818" max="1818" width="5.5703125" style="14" customWidth="1"/>
    <col min="1819" max="1819" width="29.42578125" style="14" customWidth="1"/>
    <col min="1820" max="1830" width="0" style="14" hidden="1" customWidth="1"/>
    <col min="1831" max="1831" width="14" style="14" customWidth="1"/>
    <col min="1832" max="1832" width="12.85546875" style="14" customWidth="1"/>
    <col min="1833" max="1833" width="13.85546875" style="14" customWidth="1"/>
    <col min="1834" max="1834" width="15" style="14" customWidth="1"/>
    <col min="1835" max="1835" width="12.85546875" style="14" customWidth="1"/>
    <col min="1836" max="1836" width="11.7109375" style="14" customWidth="1"/>
    <col min="1837" max="1837" width="13.85546875" style="14" customWidth="1"/>
    <col min="1838" max="1838" width="10.140625" style="14" customWidth="1"/>
    <col min="1839" max="1839" width="11.85546875" style="14" customWidth="1"/>
    <col min="1840" max="1840" width="10.42578125" style="14" customWidth="1"/>
    <col min="1841" max="1841" width="10.7109375" style="14" customWidth="1"/>
    <col min="1842" max="1842" width="11" style="14" customWidth="1"/>
    <col min="1843" max="1843" width="9.85546875" style="14" customWidth="1"/>
    <col min="1844" max="1844" width="12.85546875" style="14" customWidth="1"/>
    <col min="1845" max="1845" width="13" style="14" customWidth="1"/>
    <col min="1846" max="1846" width="15" style="14" customWidth="1"/>
    <col min="1847" max="1847" width="11.42578125" style="14" customWidth="1"/>
    <col min="1848" max="1848" width="12" style="14" customWidth="1"/>
    <col min="1849" max="1849" width="11.42578125" style="14" customWidth="1"/>
    <col min="1850" max="1850" width="13.28515625" style="14" customWidth="1"/>
    <col min="1851" max="1851" width="13.140625" style="14" customWidth="1"/>
    <col min="1852" max="1852" width="13" style="14" customWidth="1"/>
    <col min="1853" max="1853" width="14.7109375" style="14" customWidth="1"/>
    <col min="1854" max="1856" width="9.140625" style="14" customWidth="1"/>
    <col min="1857" max="1857" width="10.5703125" style="14" customWidth="1"/>
    <col min="1858" max="1859" width="9.42578125" style="14" customWidth="1"/>
    <col min="1860" max="1860" width="9.28515625" style="14" customWidth="1"/>
    <col min="1861" max="1861" width="9" style="14" customWidth="1"/>
    <col min="1862" max="1862" width="8.7109375" style="14" customWidth="1"/>
    <col min="1863" max="1863" width="9.42578125" style="14" customWidth="1"/>
    <col min="1864" max="1864" width="7.42578125" style="14" customWidth="1"/>
    <col min="1865" max="1865" width="8.28515625" style="14" customWidth="1"/>
    <col min="1866" max="1866" width="8" style="14" customWidth="1"/>
    <col min="1867" max="1867" width="11.42578125" style="14" customWidth="1"/>
    <col min="1868" max="1868" width="7.42578125" style="14" customWidth="1"/>
    <col min="1869" max="1869" width="12.140625" style="14" customWidth="1"/>
    <col min="1870" max="1870" width="9.7109375" style="14" customWidth="1"/>
    <col min="1871" max="1871" width="13.140625" style="14" customWidth="1"/>
    <col min="1872" max="1872" width="7.42578125" style="14" customWidth="1"/>
    <col min="1873" max="1873" width="20.7109375" style="14" customWidth="1"/>
    <col min="1874" max="1874" width="0.42578125" style="14" customWidth="1"/>
    <col min="1875" max="1875" width="13.28515625" style="14" customWidth="1"/>
    <col min="1876" max="1876" width="7.28515625" style="14" customWidth="1"/>
    <col min="1877" max="1877" width="13.140625" style="14" customWidth="1"/>
    <col min="1878" max="2073" width="9.140625" style="14"/>
    <col min="2074" max="2074" width="5.5703125" style="14" customWidth="1"/>
    <col min="2075" max="2075" width="29.42578125" style="14" customWidth="1"/>
    <col min="2076" max="2086" width="0" style="14" hidden="1" customWidth="1"/>
    <col min="2087" max="2087" width="14" style="14" customWidth="1"/>
    <col min="2088" max="2088" width="12.85546875" style="14" customWidth="1"/>
    <col min="2089" max="2089" width="13.85546875" style="14" customWidth="1"/>
    <col min="2090" max="2090" width="15" style="14" customWidth="1"/>
    <col min="2091" max="2091" width="12.85546875" style="14" customWidth="1"/>
    <col min="2092" max="2092" width="11.7109375" style="14" customWidth="1"/>
    <col min="2093" max="2093" width="13.85546875" style="14" customWidth="1"/>
    <col min="2094" max="2094" width="10.140625" style="14" customWidth="1"/>
    <col min="2095" max="2095" width="11.85546875" style="14" customWidth="1"/>
    <col min="2096" max="2096" width="10.42578125" style="14" customWidth="1"/>
    <col min="2097" max="2097" width="10.7109375" style="14" customWidth="1"/>
    <col min="2098" max="2098" width="11" style="14" customWidth="1"/>
    <col min="2099" max="2099" width="9.85546875" style="14" customWidth="1"/>
    <col min="2100" max="2100" width="12.85546875" style="14" customWidth="1"/>
    <col min="2101" max="2101" width="13" style="14" customWidth="1"/>
    <col min="2102" max="2102" width="15" style="14" customWidth="1"/>
    <col min="2103" max="2103" width="11.42578125" style="14" customWidth="1"/>
    <col min="2104" max="2104" width="12" style="14" customWidth="1"/>
    <col min="2105" max="2105" width="11.42578125" style="14" customWidth="1"/>
    <col min="2106" max="2106" width="13.28515625" style="14" customWidth="1"/>
    <col min="2107" max="2107" width="13.140625" style="14" customWidth="1"/>
    <col min="2108" max="2108" width="13" style="14" customWidth="1"/>
    <col min="2109" max="2109" width="14.7109375" style="14" customWidth="1"/>
    <col min="2110" max="2112" width="9.140625" style="14" customWidth="1"/>
    <col min="2113" max="2113" width="10.5703125" style="14" customWidth="1"/>
    <col min="2114" max="2115" width="9.42578125" style="14" customWidth="1"/>
    <col min="2116" max="2116" width="9.28515625" style="14" customWidth="1"/>
    <col min="2117" max="2117" width="9" style="14" customWidth="1"/>
    <col min="2118" max="2118" width="8.7109375" style="14" customWidth="1"/>
    <col min="2119" max="2119" width="9.42578125" style="14" customWidth="1"/>
    <col min="2120" max="2120" width="7.42578125" style="14" customWidth="1"/>
    <col min="2121" max="2121" width="8.28515625" style="14" customWidth="1"/>
    <col min="2122" max="2122" width="8" style="14" customWidth="1"/>
    <col min="2123" max="2123" width="11.42578125" style="14" customWidth="1"/>
    <col min="2124" max="2124" width="7.42578125" style="14" customWidth="1"/>
    <col min="2125" max="2125" width="12.140625" style="14" customWidth="1"/>
    <col min="2126" max="2126" width="9.7109375" style="14" customWidth="1"/>
    <col min="2127" max="2127" width="13.140625" style="14" customWidth="1"/>
    <col min="2128" max="2128" width="7.42578125" style="14" customWidth="1"/>
    <col min="2129" max="2129" width="20.7109375" style="14" customWidth="1"/>
    <col min="2130" max="2130" width="0.42578125" style="14" customWidth="1"/>
    <col min="2131" max="2131" width="13.28515625" style="14" customWidth="1"/>
    <col min="2132" max="2132" width="7.28515625" style="14" customWidth="1"/>
    <col min="2133" max="2133" width="13.140625" style="14" customWidth="1"/>
    <col min="2134" max="2329" width="9.140625" style="14"/>
    <col min="2330" max="2330" width="5.5703125" style="14" customWidth="1"/>
    <col min="2331" max="2331" width="29.42578125" style="14" customWidth="1"/>
    <col min="2332" max="2342" width="0" style="14" hidden="1" customWidth="1"/>
    <col min="2343" max="2343" width="14" style="14" customWidth="1"/>
    <col min="2344" max="2344" width="12.85546875" style="14" customWidth="1"/>
    <col min="2345" max="2345" width="13.85546875" style="14" customWidth="1"/>
    <col min="2346" max="2346" width="15" style="14" customWidth="1"/>
    <col min="2347" max="2347" width="12.85546875" style="14" customWidth="1"/>
    <col min="2348" max="2348" width="11.7109375" style="14" customWidth="1"/>
    <col min="2349" max="2349" width="13.85546875" style="14" customWidth="1"/>
    <col min="2350" max="2350" width="10.140625" style="14" customWidth="1"/>
    <col min="2351" max="2351" width="11.85546875" style="14" customWidth="1"/>
    <col min="2352" max="2352" width="10.42578125" style="14" customWidth="1"/>
    <col min="2353" max="2353" width="10.7109375" style="14" customWidth="1"/>
    <col min="2354" max="2354" width="11" style="14" customWidth="1"/>
    <col min="2355" max="2355" width="9.85546875" style="14" customWidth="1"/>
    <col min="2356" max="2356" width="12.85546875" style="14" customWidth="1"/>
    <col min="2357" max="2357" width="13" style="14" customWidth="1"/>
    <col min="2358" max="2358" width="15" style="14" customWidth="1"/>
    <col min="2359" max="2359" width="11.42578125" style="14" customWidth="1"/>
    <col min="2360" max="2360" width="12" style="14" customWidth="1"/>
    <col min="2361" max="2361" width="11.42578125" style="14" customWidth="1"/>
    <col min="2362" max="2362" width="13.28515625" style="14" customWidth="1"/>
    <col min="2363" max="2363" width="13.140625" style="14" customWidth="1"/>
    <col min="2364" max="2364" width="13" style="14" customWidth="1"/>
    <col min="2365" max="2365" width="14.7109375" style="14" customWidth="1"/>
    <col min="2366" max="2368" width="9.140625" style="14" customWidth="1"/>
    <col min="2369" max="2369" width="10.5703125" style="14" customWidth="1"/>
    <col min="2370" max="2371" width="9.42578125" style="14" customWidth="1"/>
    <col min="2372" max="2372" width="9.28515625" style="14" customWidth="1"/>
    <col min="2373" max="2373" width="9" style="14" customWidth="1"/>
    <col min="2374" max="2374" width="8.7109375" style="14" customWidth="1"/>
    <col min="2375" max="2375" width="9.42578125" style="14" customWidth="1"/>
    <col min="2376" max="2376" width="7.42578125" style="14" customWidth="1"/>
    <col min="2377" max="2377" width="8.28515625" style="14" customWidth="1"/>
    <col min="2378" max="2378" width="8" style="14" customWidth="1"/>
    <col min="2379" max="2379" width="11.42578125" style="14" customWidth="1"/>
    <col min="2380" max="2380" width="7.42578125" style="14" customWidth="1"/>
    <col min="2381" max="2381" width="12.140625" style="14" customWidth="1"/>
    <col min="2382" max="2382" width="9.7109375" style="14" customWidth="1"/>
    <col min="2383" max="2383" width="13.140625" style="14" customWidth="1"/>
    <col min="2384" max="2384" width="7.42578125" style="14" customWidth="1"/>
    <col min="2385" max="2385" width="20.7109375" style="14" customWidth="1"/>
    <col min="2386" max="2386" width="0.42578125" style="14" customWidth="1"/>
    <col min="2387" max="2387" width="13.28515625" style="14" customWidth="1"/>
    <col min="2388" max="2388" width="7.28515625" style="14" customWidth="1"/>
    <col min="2389" max="2389" width="13.140625" style="14" customWidth="1"/>
    <col min="2390" max="2585" width="9.140625" style="14"/>
    <col min="2586" max="2586" width="5.5703125" style="14" customWidth="1"/>
    <col min="2587" max="2587" width="29.42578125" style="14" customWidth="1"/>
    <col min="2588" max="2598" width="0" style="14" hidden="1" customWidth="1"/>
    <col min="2599" max="2599" width="14" style="14" customWidth="1"/>
    <col min="2600" max="2600" width="12.85546875" style="14" customWidth="1"/>
    <col min="2601" max="2601" width="13.85546875" style="14" customWidth="1"/>
    <col min="2602" max="2602" width="15" style="14" customWidth="1"/>
    <col min="2603" max="2603" width="12.85546875" style="14" customWidth="1"/>
    <col min="2604" max="2604" width="11.7109375" style="14" customWidth="1"/>
    <col min="2605" max="2605" width="13.85546875" style="14" customWidth="1"/>
    <col min="2606" max="2606" width="10.140625" style="14" customWidth="1"/>
    <col min="2607" max="2607" width="11.85546875" style="14" customWidth="1"/>
    <col min="2608" max="2608" width="10.42578125" style="14" customWidth="1"/>
    <col min="2609" max="2609" width="10.7109375" style="14" customWidth="1"/>
    <col min="2610" max="2610" width="11" style="14" customWidth="1"/>
    <col min="2611" max="2611" width="9.85546875" style="14" customWidth="1"/>
    <col min="2612" max="2612" width="12.85546875" style="14" customWidth="1"/>
    <col min="2613" max="2613" width="13" style="14" customWidth="1"/>
    <col min="2614" max="2614" width="15" style="14" customWidth="1"/>
    <col min="2615" max="2615" width="11.42578125" style="14" customWidth="1"/>
    <col min="2616" max="2616" width="12" style="14" customWidth="1"/>
    <col min="2617" max="2617" width="11.42578125" style="14" customWidth="1"/>
    <col min="2618" max="2618" width="13.28515625" style="14" customWidth="1"/>
    <col min="2619" max="2619" width="13.140625" style="14" customWidth="1"/>
    <col min="2620" max="2620" width="13" style="14" customWidth="1"/>
    <col min="2621" max="2621" width="14.7109375" style="14" customWidth="1"/>
    <col min="2622" max="2624" width="9.140625" style="14" customWidth="1"/>
    <col min="2625" max="2625" width="10.5703125" style="14" customWidth="1"/>
    <col min="2626" max="2627" width="9.42578125" style="14" customWidth="1"/>
    <col min="2628" max="2628" width="9.28515625" style="14" customWidth="1"/>
    <col min="2629" max="2629" width="9" style="14" customWidth="1"/>
    <col min="2630" max="2630" width="8.7109375" style="14" customWidth="1"/>
    <col min="2631" max="2631" width="9.42578125" style="14" customWidth="1"/>
    <col min="2632" max="2632" width="7.42578125" style="14" customWidth="1"/>
    <col min="2633" max="2633" width="8.28515625" style="14" customWidth="1"/>
    <col min="2634" max="2634" width="8" style="14" customWidth="1"/>
    <col min="2635" max="2635" width="11.42578125" style="14" customWidth="1"/>
    <col min="2636" max="2636" width="7.42578125" style="14" customWidth="1"/>
    <col min="2637" max="2637" width="12.140625" style="14" customWidth="1"/>
    <col min="2638" max="2638" width="9.7109375" style="14" customWidth="1"/>
    <col min="2639" max="2639" width="13.140625" style="14" customWidth="1"/>
    <col min="2640" max="2640" width="7.42578125" style="14" customWidth="1"/>
    <col min="2641" max="2641" width="20.7109375" style="14" customWidth="1"/>
    <col min="2642" max="2642" width="0.42578125" style="14" customWidth="1"/>
    <col min="2643" max="2643" width="13.28515625" style="14" customWidth="1"/>
    <col min="2644" max="2644" width="7.28515625" style="14" customWidth="1"/>
    <col min="2645" max="2645" width="13.140625" style="14" customWidth="1"/>
    <col min="2646" max="2841" width="9.140625" style="14"/>
    <col min="2842" max="2842" width="5.5703125" style="14" customWidth="1"/>
    <col min="2843" max="2843" width="29.42578125" style="14" customWidth="1"/>
    <col min="2844" max="2854" width="0" style="14" hidden="1" customWidth="1"/>
    <col min="2855" max="2855" width="14" style="14" customWidth="1"/>
    <col min="2856" max="2856" width="12.85546875" style="14" customWidth="1"/>
    <col min="2857" max="2857" width="13.85546875" style="14" customWidth="1"/>
    <col min="2858" max="2858" width="15" style="14" customWidth="1"/>
    <col min="2859" max="2859" width="12.85546875" style="14" customWidth="1"/>
    <col min="2860" max="2860" width="11.7109375" style="14" customWidth="1"/>
    <col min="2861" max="2861" width="13.85546875" style="14" customWidth="1"/>
    <col min="2862" max="2862" width="10.140625" style="14" customWidth="1"/>
    <col min="2863" max="2863" width="11.85546875" style="14" customWidth="1"/>
    <col min="2864" max="2864" width="10.42578125" style="14" customWidth="1"/>
    <col min="2865" max="2865" width="10.7109375" style="14" customWidth="1"/>
    <col min="2866" max="2866" width="11" style="14" customWidth="1"/>
    <col min="2867" max="2867" width="9.85546875" style="14" customWidth="1"/>
    <col min="2868" max="2868" width="12.85546875" style="14" customWidth="1"/>
    <col min="2869" max="2869" width="13" style="14" customWidth="1"/>
    <col min="2870" max="2870" width="15" style="14" customWidth="1"/>
    <col min="2871" max="2871" width="11.42578125" style="14" customWidth="1"/>
    <col min="2872" max="2872" width="12" style="14" customWidth="1"/>
    <col min="2873" max="2873" width="11.42578125" style="14" customWidth="1"/>
    <col min="2874" max="2874" width="13.28515625" style="14" customWidth="1"/>
    <col min="2875" max="2875" width="13.140625" style="14" customWidth="1"/>
    <col min="2876" max="2876" width="13" style="14" customWidth="1"/>
    <col min="2877" max="2877" width="14.7109375" style="14" customWidth="1"/>
    <col min="2878" max="2880" width="9.140625" style="14" customWidth="1"/>
    <col min="2881" max="2881" width="10.5703125" style="14" customWidth="1"/>
    <col min="2882" max="2883" width="9.42578125" style="14" customWidth="1"/>
    <col min="2884" max="2884" width="9.28515625" style="14" customWidth="1"/>
    <col min="2885" max="2885" width="9" style="14" customWidth="1"/>
    <col min="2886" max="2886" width="8.7109375" style="14" customWidth="1"/>
    <col min="2887" max="2887" width="9.42578125" style="14" customWidth="1"/>
    <col min="2888" max="2888" width="7.42578125" style="14" customWidth="1"/>
    <col min="2889" max="2889" width="8.28515625" style="14" customWidth="1"/>
    <col min="2890" max="2890" width="8" style="14" customWidth="1"/>
    <col min="2891" max="2891" width="11.42578125" style="14" customWidth="1"/>
    <col min="2892" max="2892" width="7.42578125" style="14" customWidth="1"/>
    <col min="2893" max="2893" width="12.140625" style="14" customWidth="1"/>
    <col min="2894" max="2894" width="9.7109375" style="14" customWidth="1"/>
    <col min="2895" max="2895" width="13.140625" style="14" customWidth="1"/>
    <col min="2896" max="2896" width="7.42578125" style="14" customWidth="1"/>
    <col min="2897" max="2897" width="20.7109375" style="14" customWidth="1"/>
    <col min="2898" max="2898" width="0.42578125" style="14" customWidth="1"/>
    <col min="2899" max="2899" width="13.28515625" style="14" customWidth="1"/>
    <col min="2900" max="2900" width="7.28515625" style="14" customWidth="1"/>
    <col min="2901" max="2901" width="13.140625" style="14" customWidth="1"/>
    <col min="2902" max="3097" width="9.140625" style="14"/>
    <col min="3098" max="3098" width="5.5703125" style="14" customWidth="1"/>
    <col min="3099" max="3099" width="29.42578125" style="14" customWidth="1"/>
    <col min="3100" max="3110" width="0" style="14" hidden="1" customWidth="1"/>
    <col min="3111" max="3111" width="14" style="14" customWidth="1"/>
    <col min="3112" max="3112" width="12.85546875" style="14" customWidth="1"/>
    <col min="3113" max="3113" width="13.85546875" style="14" customWidth="1"/>
    <col min="3114" max="3114" width="15" style="14" customWidth="1"/>
    <col min="3115" max="3115" width="12.85546875" style="14" customWidth="1"/>
    <col min="3116" max="3116" width="11.7109375" style="14" customWidth="1"/>
    <col min="3117" max="3117" width="13.85546875" style="14" customWidth="1"/>
    <col min="3118" max="3118" width="10.140625" style="14" customWidth="1"/>
    <col min="3119" max="3119" width="11.85546875" style="14" customWidth="1"/>
    <col min="3120" max="3120" width="10.42578125" style="14" customWidth="1"/>
    <col min="3121" max="3121" width="10.7109375" style="14" customWidth="1"/>
    <col min="3122" max="3122" width="11" style="14" customWidth="1"/>
    <col min="3123" max="3123" width="9.85546875" style="14" customWidth="1"/>
    <col min="3124" max="3124" width="12.85546875" style="14" customWidth="1"/>
    <col min="3125" max="3125" width="13" style="14" customWidth="1"/>
    <col min="3126" max="3126" width="15" style="14" customWidth="1"/>
    <col min="3127" max="3127" width="11.42578125" style="14" customWidth="1"/>
    <col min="3128" max="3128" width="12" style="14" customWidth="1"/>
    <col min="3129" max="3129" width="11.42578125" style="14" customWidth="1"/>
    <col min="3130" max="3130" width="13.28515625" style="14" customWidth="1"/>
    <col min="3131" max="3131" width="13.140625" style="14" customWidth="1"/>
    <col min="3132" max="3132" width="13" style="14" customWidth="1"/>
    <col min="3133" max="3133" width="14.7109375" style="14" customWidth="1"/>
    <col min="3134" max="3136" width="9.140625" style="14" customWidth="1"/>
    <col min="3137" max="3137" width="10.5703125" style="14" customWidth="1"/>
    <col min="3138" max="3139" width="9.42578125" style="14" customWidth="1"/>
    <col min="3140" max="3140" width="9.28515625" style="14" customWidth="1"/>
    <col min="3141" max="3141" width="9" style="14" customWidth="1"/>
    <col min="3142" max="3142" width="8.7109375" style="14" customWidth="1"/>
    <col min="3143" max="3143" width="9.42578125" style="14" customWidth="1"/>
    <col min="3144" max="3144" width="7.42578125" style="14" customWidth="1"/>
    <col min="3145" max="3145" width="8.28515625" style="14" customWidth="1"/>
    <col min="3146" max="3146" width="8" style="14" customWidth="1"/>
    <col min="3147" max="3147" width="11.42578125" style="14" customWidth="1"/>
    <col min="3148" max="3148" width="7.42578125" style="14" customWidth="1"/>
    <col min="3149" max="3149" width="12.140625" style="14" customWidth="1"/>
    <col min="3150" max="3150" width="9.7109375" style="14" customWidth="1"/>
    <col min="3151" max="3151" width="13.140625" style="14" customWidth="1"/>
    <col min="3152" max="3152" width="7.42578125" style="14" customWidth="1"/>
    <col min="3153" max="3153" width="20.7109375" style="14" customWidth="1"/>
    <col min="3154" max="3154" width="0.42578125" style="14" customWidth="1"/>
    <col min="3155" max="3155" width="13.28515625" style="14" customWidth="1"/>
    <col min="3156" max="3156" width="7.28515625" style="14" customWidth="1"/>
    <col min="3157" max="3157" width="13.140625" style="14" customWidth="1"/>
    <col min="3158" max="3353" width="9.140625" style="14"/>
    <col min="3354" max="3354" width="5.5703125" style="14" customWidth="1"/>
    <col min="3355" max="3355" width="29.42578125" style="14" customWidth="1"/>
    <col min="3356" max="3366" width="0" style="14" hidden="1" customWidth="1"/>
    <col min="3367" max="3367" width="14" style="14" customWidth="1"/>
    <col min="3368" max="3368" width="12.85546875" style="14" customWidth="1"/>
    <col min="3369" max="3369" width="13.85546875" style="14" customWidth="1"/>
    <col min="3370" max="3370" width="15" style="14" customWidth="1"/>
    <col min="3371" max="3371" width="12.85546875" style="14" customWidth="1"/>
    <col min="3372" max="3372" width="11.7109375" style="14" customWidth="1"/>
    <col min="3373" max="3373" width="13.85546875" style="14" customWidth="1"/>
    <col min="3374" max="3374" width="10.140625" style="14" customWidth="1"/>
    <col min="3375" max="3375" width="11.85546875" style="14" customWidth="1"/>
    <col min="3376" max="3376" width="10.42578125" style="14" customWidth="1"/>
    <col min="3377" max="3377" width="10.7109375" style="14" customWidth="1"/>
    <col min="3378" max="3378" width="11" style="14" customWidth="1"/>
    <col min="3379" max="3379" width="9.85546875" style="14" customWidth="1"/>
    <col min="3380" max="3380" width="12.85546875" style="14" customWidth="1"/>
    <col min="3381" max="3381" width="13" style="14" customWidth="1"/>
    <col min="3382" max="3382" width="15" style="14" customWidth="1"/>
    <col min="3383" max="3383" width="11.42578125" style="14" customWidth="1"/>
    <col min="3384" max="3384" width="12" style="14" customWidth="1"/>
    <col min="3385" max="3385" width="11.42578125" style="14" customWidth="1"/>
    <col min="3386" max="3386" width="13.28515625" style="14" customWidth="1"/>
    <col min="3387" max="3387" width="13.140625" style="14" customWidth="1"/>
    <col min="3388" max="3388" width="13" style="14" customWidth="1"/>
    <col min="3389" max="3389" width="14.7109375" style="14" customWidth="1"/>
    <col min="3390" max="3392" width="9.140625" style="14" customWidth="1"/>
    <col min="3393" max="3393" width="10.5703125" style="14" customWidth="1"/>
    <col min="3394" max="3395" width="9.42578125" style="14" customWidth="1"/>
    <col min="3396" max="3396" width="9.28515625" style="14" customWidth="1"/>
    <col min="3397" max="3397" width="9" style="14" customWidth="1"/>
    <col min="3398" max="3398" width="8.7109375" style="14" customWidth="1"/>
    <col min="3399" max="3399" width="9.42578125" style="14" customWidth="1"/>
    <col min="3400" max="3400" width="7.42578125" style="14" customWidth="1"/>
    <col min="3401" max="3401" width="8.28515625" style="14" customWidth="1"/>
    <col min="3402" max="3402" width="8" style="14" customWidth="1"/>
    <col min="3403" max="3403" width="11.42578125" style="14" customWidth="1"/>
    <col min="3404" max="3404" width="7.42578125" style="14" customWidth="1"/>
    <col min="3405" max="3405" width="12.140625" style="14" customWidth="1"/>
    <col min="3406" max="3406" width="9.7109375" style="14" customWidth="1"/>
    <col min="3407" max="3407" width="13.140625" style="14" customWidth="1"/>
    <col min="3408" max="3408" width="7.42578125" style="14" customWidth="1"/>
    <col min="3409" max="3409" width="20.7109375" style="14" customWidth="1"/>
    <col min="3410" max="3410" width="0.42578125" style="14" customWidth="1"/>
    <col min="3411" max="3411" width="13.28515625" style="14" customWidth="1"/>
    <col min="3412" max="3412" width="7.28515625" style="14" customWidth="1"/>
    <col min="3413" max="3413" width="13.140625" style="14" customWidth="1"/>
    <col min="3414" max="3609" width="9.140625" style="14"/>
    <col min="3610" max="3610" width="5.5703125" style="14" customWidth="1"/>
    <col min="3611" max="3611" width="29.42578125" style="14" customWidth="1"/>
    <col min="3612" max="3622" width="0" style="14" hidden="1" customWidth="1"/>
    <col min="3623" max="3623" width="14" style="14" customWidth="1"/>
    <col min="3624" max="3624" width="12.85546875" style="14" customWidth="1"/>
    <col min="3625" max="3625" width="13.85546875" style="14" customWidth="1"/>
    <col min="3626" max="3626" width="15" style="14" customWidth="1"/>
    <col min="3627" max="3627" width="12.85546875" style="14" customWidth="1"/>
    <col min="3628" max="3628" width="11.7109375" style="14" customWidth="1"/>
    <col min="3629" max="3629" width="13.85546875" style="14" customWidth="1"/>
    <col min="3630" max="3630" width="10.140625" style="14" customWidth="1"/>
    <col min="3631" max="3631" width="11.85546875" style="14" customWidth="1"/>
    <col min="3632" max="3632" width="10.42578125" style="14" customWidth="1"/>
    <col min="3633" max="3633" width="10.7109375" style="14" customWidth="1"/>
    <col min="3634" max="3634" width="11" style="14" customWidth="1"/>
    <col min="3635" max="3635" width="9.85546875" style="14" customWidth="1"/>
    <col min="3636" max="3636" width="12.85546875" style="14" customWidth="1"/>
    <col min="3637" max="3637" width="13" style="14" customWidth="1"/>
    <col min="3638" max="3638" width="15" style="14" customWidth="1"/>
    <col min="3639" max="3639" width="11.42578125" style="14" customWidth="1"/>
    <col min="3640" max="3640" width="12" style="14" customWidth="1"/>
    <col min="3641" max="3641" width="11.42578125" style="14" customWidth="1"/>
    <col min="3642" max="3642" width="13.28515625" style="14" customWidth="1"/>
    <col min="3643" max="3643" width="13.140625" style="14" customWidth="1"/>
    <col min="3644" max="3644" width="13" style="14" customWidth="1"/>
    <col min="3645" max="3645" width="14.7109375" style="14" customWidth="1"/>
    <col min="3646" max="3648" width="9.140625" style="14" customWidth="1"/>
    <col min="3649" max="3649" width="10.5703125" style="14" customWidth="1"/>
    <col min="3650" max="3651" width="9.42578125" style="14" customWidth="1"/>
    <col min="3652" max="3652" width="9.28515625" style="14" customWidth="1"/>
    <col min="3653" max="3653" width="9" style="14" customWidth="1"/>
    <col min="3654" max="3654" width="8.7109375" style="14" customWidth="1"/>
    <col min="3655" max="3655" width="9.42578125" style="14" customWidth="1"/>
    <col min="3656" max="3656" width="7.42578125" style="14" customWidth="1"/>
    <col min="3657" max="3657" width="8.28515625" style="14" customWidth="1"/>
    <col min="3658" max="3658" width="8" style="14" customWidth="1"/>
    <col min="3659" max="3659" width="11.42578125" style="14" customWidth="1"/>
    <col min="3660" max="3660" width="7.42578125" style="14" customWidth="1"/>
    <col min="3661" max="3661" width="12.140625" style="14" customWidth="1"/>
    <col min="3662" max="3662" width="9.7109375" style="14" customWidth="1"/>
    <col min="3663" max="3663" width="13.140625" style="14" customWidth="1"/>
    <col min="3664" max="3664" width="7.42578125" style="14" customWidth="1"/>
    <col min="3665" max="3665" width="20.7109375" style="14" customWidth="1"/>
    <col min="3666" max="3666" width="0.42578125" style="14" customWidth="1"/>
    <col min="3667" max="3667" width="13.28515625" style="14" customWidth="1"/>
    <col min="3668" max="3668" width="7.28515625" style="14" customWidth="1"/>
    <col min="3669" max="3669" width="13.140625" style="14" customWidth="1"/>
    <col min="3670" max="3865" width="9.140625" style="14"/>
    <col min="3866" max="3866" width="5.5703125" style="14" customWidth="1"/>
    <col min="3867" max="3867" width="29.42578125" style="14" customWidth="1"/>
    <col min="3868" max="3878" width="0" style="14" hidden="1" customWidth="1"/>
    <col min="3879" max="3879" width="14" style="14" customWidth="1"/>
    <col min="3880" max="3880" width="12.85546875" style="14" customWidth="1"/>
    <col min="3881" max="3881" width="13.85546875" style="14" customWidth="1"/>
    <col min="3882" max="3882" width="15" style="14" customWidth="1"/>
    <col min="3883" max="3883" width="12.85546875" style="14" customWidth="1"/>
    <col min="3884" max="3884" width="11.7109375" style="14" customWidth="1"/>
    <col min="3885" max="3885" width="13.85546875" style="14" customWidth="1"/>
    <col min="3886" max="3886" width="10.140625" style="14" customWidth="1"/>
    <col min="3887" max="3887" width="11.85546875" style="14" customWidth="1"/>
    <col min="3888" max="3888" width="10.42578125" style="14" customWidth="1"/>
    <col min="3889" max="3889" width="10.7109375" style="14" customWidth="1"/>
    <col min="3890" max="3890" width="11" style="14" customWidth="1"/>
    <col min="3891" max="3891" width="9.85546875" style="14" customWidth="1"/>
    <col min="3892" max="3892" width="12.85546875" style="14" customWidth="1"/>
    <col min="3893" max="3893" width="13" style="14" customWidth="1"/>
    <col min="3894" max="3894" width="15" style="14" customWidth="1"/>
    <col min="3895" max="3895" width="11.42578125" style="14" customWidth="1"/>
    <col min="3896" max="3896" width="12" style="14" customWidth="1"/>
    <col min="3897" max="3897" width="11.42578125" style="14" customWidth="1"/>
    <col min="3898" max="3898" width="13.28515625" style="14" customWidth="1"/>
    <col min="3899" max="3899" width="13.140625" style="14" customWidth="1"/>
    <col min="3900" max="3900" width="13" style="14" customWidth="1"/>
    <col min="3901" max="3901" width="14.7109375" style="14" customWidth="1"/>
    <col min="3902" max="3904" width="9.140625" style="14" customWidth="1"/>
    <col min="3905" max="3905" width="10.5703125" style="14" customWidth="1"/>
    <col min="3906" max="3907" width="9.42578125" style="14" customWidth="1"/>
    <col min="3908" max="3908" width="9.28515625" style="14" customWidth="1"/>
    <col min="3909" max="3909" width="9" style="14" customWidth="1"/>
    <col min="3910" max="3910" width="8.7109375" style="14" customWidth="1"/>
    <col min="3911" max="3911" width="9.42578125" style="14" customWidth="1"/>
    <col min="3912" max="3912" width="7.42578125" style="14" customWidth="1"/>
    <col min="3913" max="3913" width="8.28515625" style="14" customWidth="1"/>
    <col min="3914" max="3914" width="8" style="14" customWidth="1"/>
    <col min="3915" max="3915" width="11.42578125" style="14" customWidth="1"/>
    <col min="3916" max="3916" width="7.42578125" style="14" customWidth="1"/>
    <col min="3917" max="3917" width="12.140625" style="14" customWidth="1"/>
    <col min="3918" max="3918" width="9.7109375" style="14" customWidth="1"/>
    <col min="3919" max="3919" width="13.140625" style="14" customWidth="1"/>
    <col min="3920" max="3920" width="7.42578125" style="14" customWidth="1"/>
    <col min="3921" max="3921" width="20.7109375" style="14" customWidth="1"/>
    <col min="3922" max="3922" width="0.42578125" style="14" customWidth="1"/>
    <col min="3923" max="3923" width="13.28515625" style="14" customWidth="1"/>
    <col min="3924" max="3924" width="7.28515625" style="14" customWidth="1"/>
    <col min="3925" max="3925" width="13.140625" style="14" customWidth="1"/>
    <col min="3926" max="4121" width="9.140625" style="14"/>
    <col min="4122" max="4122" width="5.5703125" style="14" customWidth="1"/>
    <col min="4123" max="4123" width="29.42578125" style="14" customWidth="1"/>
    <col min="4124" max="4134" width="0" style="14" hidden="1" customWidth="1"/>
    <col min="4135" max="4135" width="14" style="14" customWidth="1"/>
    <col min="4136" max="4136" width="12.85546875" style="14" customWidth="1"/>
    <col min="4137" max="4137" width="13.85546875" style="14" customWidth="1"/>
    <col min="4138" max="4138" width="15" style="14" customWidth="1"/>
    <col min="4139" max="4139" width="12.85546875" style="14" customWidth="1"/>
    <col min="4140" max="4140" width="11.7109375" style="14" customWidth="1"/>
    <col min="4141" max="4141" width="13.85546875" style="14" customWidth="1"/>
    <col min="4142" max="4142" width="10.140625" style="14" customWidth="1"/>
    <col min="4143" max="4143" width="11.85546875" style="14" customWidth="1"/>
    <col min="4144" max="4144" width="10.42578125" style="14" customWidth="1"/>
    <col min="4145" max="4145" width="10.7109375" style="14" customWidth="1"/>
    <col min="4146" max="4146" width="11" style="14" customWidth="1"/>
    <col min="4147" max="4147" width="9.85546875" style="14" customWidth="1"/>
    <col min="4148" max="4148" width="12.85546875" style="14" customWidth="1"/>
    <col min="4149" max="4149" width="13" style="14" customWidth="1"/>
    <col min="4150" max="4150" width="15" style="14" customWidth="1"/>
    <col min="4151" max="4151" width="11.42578125" style="14" customWidth="1"/>
    <col min="4152" max="4152" width="12" style="14" customWidth="1"/>
    <col min="4153" max="4153" width="11.42578125" style="14" customWidth="1"/>
    <col min="4154" max="4154" width="13.28515625" style="14" customWidth="1"/>
    <col min="4155" max="4155" width="13.140625" style="14" customWidth="1"/>
    <col min="4156" max="4156" width="13" style="14" customWidth="1"/>
    <col min="4157" max="4157" width="14.7109375" style="14" customWidth="1"/>
    <col min="4158" max="4160" width="9.140625" style="14" customWidth="1"/>
    <col min="4161" max="4161" width="10.5703125" style="14" customWidth="1"/>
    <col min="4162" max="4163" width="9.42578125" style="14" customWidth="1"/>
    <col min="4164" max="4164" width="9.28515625" style="14" customWidth="1"/>
    <col min="4165" max="4165" width="9" style="14" customWidth="1"/>
    <col min="4166" max="4166" width="8.7109375" style="14" customWidth="1"/>
    <col min="4167" max="4167" width="9.42578125" style="14" customWidth="1"/>
    <col min="4168" max="4168" width="7.42578125" style="14" customWidth="1"/>
    <col min="4169" max="4169" width="8.28515625" style="14" customWidth="1"/>
    <col min="4170" max="4170" width="8" style="14" customWidth="1"/>
    <col min="4171" max="4171" width="11.42578125" style="14" customWidth="1"/>
    <col min="4172" max="4172" width="7.42578125" style="14" customWidth="1"/>
    <col min="4173" max="4173" width="12.140625" style="14" customWidth="1"/>
    <col min="4174" max="4174" width="9.7109375" style="14" customWidth="1"/>
    <col min="4175" max="4175" width="13.140625" style="14" customWidth="1"/>
    <col min="4176" max="4176" width="7.42578125" style="14" customWidth="1"/>
    <col min="4177" max="4177" width="20.7109375" style="14" customWidth="1"/>
    <col min="4178" max="4178" width="0.42578125" style="14" customWidth="1"/>
    <col min="4179" max="4179" width="13.28515625" style="14" customWidth="1"/>
    <col min="4180" max="4180" width="7.28515625" style="14" customWidth="1"/>
    <col min="4181" max="4181" width="13.140625" style="14" customWidth="1"/>
    <col min="4182" max="4377" width="9.140625" style="14"/>
    <col min="4378" max="4378" width="5.5703125" style="14" customWidth="1"/>
    <col min="4379" max="4379" width="29.42578125" style="14" customWidth="1"/>
    <col min="4380" max="4390" width="0" style="14" hidden="1" customWidth="1"/>
    <col min="4391" max="4391" width="14" style="14" customWidth="1"/>
    <col min="4392" max="4392" width="12.85546875" style="14" customWidth="1"/>
    <col min="4393" max="4393" width="13.85546875" style="14" customWidth="1"/>
    <col min="4394" max="4394" width="15" style="14" customWidth="1"/>
    <col min="4395" max="4395" width="12.85546875" style="14" customWidth="1"/>
    <col min="4396" max="4396" width="11.7109375" style="14" customWidth="1"/>
    <col min="4397" max="4397" width="13.85546875" style="14" customWidth="1"/>
    <col min="4398" max="4398" width="10.140625" style="14" customWidth="1"/>
    <col min="4399" max="4399" width="11.85546875" style="14" customWidth="1"/>
    <col min="4400" max="4400" width="10.42578125" style="14" customWidth="1"/>
    <col min="4401" max="4401" width="10.7109375" style="14" customWidth="1"/>
    <col min="4402" max="4402" width="11" style="14" customWidth="1"/>
    <col min="4403" max="4403" width="9.85546875" style="14" customWidth="1"/>
    <col min="4404" max="4404" width="12.85546875" style="14" customWidth="1"/>
    <col min="4405" max="4405" width="13" style="14" customWidth="1"/>
    <col min="4406" max="4406" width="15" style="14" customWidth="1"/>
    <col min="4407" max="4407" width="11.42578125" style="14" customWidth="1"/>
    <col min="4408" max="4408" width="12" style="14" customWidth="1"/>
    <col min="4409" max="4409" width="11.42578125" style="14" customWidth="1"/>
    <col min="4410" max="4410" width="13.28515625" style="14" customWidth="1"/>
    <col min="4411" max="4411" width="13.140625" style="14" customWidth="1"/>
    <col min="4412" max="4412" width="13" style="14" customWidth="1"/>
    <col min="4413" max="4413" width="14.7109375" style="14" customWidth="1"/>
    <col min="4414" max="4416" width="9.140625" style="14" customWidth="1"/>
    <col min="4417" max="4417" width="10.5703125" style="14" customWidth="1"/>
    <col min="4418" max="4419" width="9.42578125" style="14" customWidth="1"/>
    <col min="4420" max="4420" width="9.28515625" style="14" customWidth="1"/>
    <col min="4421" max="4421" width="9" style="14" customWidth="1"/>
    <col min="4422" max="4422" width="8.7109375" style="14" customWidth="1"/>
    <col min="4423" max="4423" width="9.42578125" style="14" customWidth="1"/>
    <col min="4424" max="4424" width="7.42578125" style="14" customWidth="1"/>
    <col min="4425" max="4425" width="8.28515625" style="14" customWidth="1"/>
    <col min="4426" max="4426" width="8" style="14" customWidth="1"/>
    <col min="4427" max="4427" width="11.42578125" style="14" customWidth="1"/>
    <col min="4428" max="4428" width="7.42578125" style="14" customWidth="1"/>
    <col min="4429" max="4429" width="12.140625" style="14" customWidth="1"/>
    <col min="4430" max="4430" width="9.7109375" style="14" customWidth="1"/>
    <col min="4431" max="4431" width="13.140625" style="14" customWidth="1"/>
    <col min="4432" max="4432" width="7.42578125" style="14" customWidth="1"/>
    <col min="4433" max="4433" width="20.7109375" style="14" customWidth="1"/>
    <col min="4434" max="4434" width="0.42578125" style="14" customWidth="1"/>
    <col min="4435" max="4435" width="13.28515625" style="14" customWidth="1"/>
    <col min="4436" max="4436" width="7.28515625" style="14" customWidth="1"/>
    <col min="4437" max="4437" width="13.140625" style="14" customWidth="1"/>
    <col min="4438" max="4633" width="9.140625" style="14"/>
    <col min="4634" max="4634" width="5.5703125" style="14" customWidth="1"/>
    <col min="4635" max="4635" width="29.42578125" style="14" customWidth="1"/>
    <col min="4636" max="4646" width="0" style="14" hidden="1" customWidth="1"/>
    <col min="4647" max="4647" width="14" style="14" customWidth="1"/>
    <col min="4648" max="4648" width="12.85546875" style="14" customWidth="1"/>
    <col min="4649" max="4649" width="13.85546875" style="14" customWidth="1"/>
    <col min="4650" max="4650" width="15" style="14" customWidth="1"/>
    <col min="4651" max="4651" width="12.85546875" style="14" customWidth="1"/>
    <col min="4652" max="4652" width="11.7109375" style="14" customWidth="1"/>
    <col min="4653" max="4653" width="13.85546875" style="14" customWidth="1"/>
    <col min="4654" max="4654" width="10.140625" style="14" customWidth="1"/>
    <col min="4655" max="4655" width="11.85546875" style="14" customWidth="1"/>
    <col min="4656" max="4656" width="10.42578125" style="14" customWidth="1"/>
    <col min="4657" max="4657" width="10.7109375" style="14" customWidth="1"/>
    <col min="4658" max="4658" width="11" style="14" customWidth="1"/>
    <col min="4659" max="4659" width="9.85546875" style="14" customWidth="1"/>
    <col min="4660" max="4660" width="12.85546875" style="14" customWidth="1"/>
    <col min="4661" max="4661" width="13" style="14" customWidth="1"/>
    <col min="4662" max="4662" width="15" style="14" customWidth="1"/>
    <col min="4663" max="4663" width="11.42578125" style="14" customWidth="1"/>
    <col min="4664" max="4664" width="12" style="14" customWidth="1"/>
    <col min="4665" max="4665" width="11.42578125" style="14" customWidth="1"/>
    <col min="4666" max="4666" width="13.28515625" style="14" customWidth="1"/>
    <col min="4667" max="4667" width="13.140625" style="14" customWidth="1"/>
    <col min="4668" max="4668" width="13" style="14" customWidth="1"/>
    <col min="4669" max="4669" width="14.7109375" style="14" customWidth="1"/>
    <col min="4670" max="4672" width="9.140625" style="14" customWidth="1"/>
    <col min="4673" max="4673" width="10.5703125" style="14" customWidth="1"/>
    <col min="4674" max="4675" width="9.42578125" style="14" customWidth="1"/>
    <col min="4676" max="4676" width="9.28515625" style="14" customWidth="1"/>
    <col min="4677" max="4677" width="9" style="14" customWidth="1"/>
    <col min="4678" max="4678" width="8.7109375" style="14" customWidth="1"/>
    <col min="4679" max="4679" width="9.42578125" style="14" customWidth="1"/>
    <col min="4680" max="4680" width="7.42578125" style="14" customWidth="1"/>
    <col min="4681" max="4681" width="8.28515625" style="14" customWidth="1"/>
    <col min="4682" max="4682" width="8" style="14" customWidth="1"/>
    <col min="4683" max="4683" width="11.42578125" style="14" customWidth="1"/>
    <col min="4684" max="4684" width="7.42578125" style="14" customWidth="1"/>
    <col min="4685" max="4685" width="12.140625" style="14" customWidth="1"/>
    <col min="4686" max="4686" width="9.7109375" style="14" customWidth="1"/>
    <col min="4687" max="4687" width="13.140625" style="14" customWidth="1"/>
    <col min="4688" max="4688" width="7.42578125" style="14" customWidth="1"/>
    <col min="4689" max="4689" width="20.7109375" style="14" customWidth="1"/>
    <col min="4690" max="4690" width="0.42578125" style="14" customWidth="1"/>
    <col min="4691" max="4691" width="13.28515625" style="14" customWidth="1"/>
    <col min="4692" max="4692" width="7.28515625" style="14" customWidth="1"/>
    <col min="4693" max="4693" width="13.140625" style="14" customWidth="1"/>
    <col min="4694" max="4889" width="9.140625" style="14"/>
    <col min="4890" max="4890" width="5.5703125" style="14" customWidth="1"/>
    <col min="4891" max="4891" width="29.42578125" style="14" customWidth="1"/>
    <col min="4892" max="4902" width="0" style="14" hidden="1" customWidth="1"/>
    <col min="4903" max="4903" width="14" style="14" customWidth="1"/>
    <col min="4904" max="4904" width="12.85546875" style="14" customWidth="1"/>
    <col min="4905" max="4905" width="13.85546875" style="14" customWidth="1"/>
    <col min="4906" max="4906" width="15" style="14" customWidth="1"/>
    <col min="4907" max="4907" width="12.85546875" style="14" customWidth="1"/>
    <col min="4908" max="4908" width="11.7109375" style="14" customWidth="1"/>
    <col min="4909" max="4909" width="13.85546875" style="14" customWidth="1"/>
    <col min="4910" max="4910" width="10.140625" style="14" customWidth="1"/>
    <col min="4911" max="4911" width="11.85546875" style="14" customWidth="1"/>
    <col min="4912" max="4912" width="10.42578125" style="14" customWidth="1"/>
    <col min="4913" max="4913" width="10.7109375" style="14" customWidth="1"/>
    <col min="4914" max="4914" width="11" style="14" customWidth="1"/>
    <col min="4915" max="4915" width="9.85546875" style="14" customWidth="1"/>
    <col min="4916" max="4916" width="12.85546875" style="14" customWidth="1"/>
    <col min="4917" max="4917" width="13" style="14" customWidth="1"/>
    <col min="4918" max="4918" width="15" style="14" customWidth="1"/>
    <col min="4919" max="4919" width="11.42578125" style="14" customWidth="1"/>
    <col min="4920" max="4920" width="12" style="14" customWidth="1"/>
    <col min="4921" max="4921" width="11.42578125" style="14" customWidth="1"/>
    <col min="4922" max="4922" width="13.28515625" style="14" customWidth="1"/>
    <col min="4923" max="4923" width="13.140625" style="14" customWidth="1"/>
    <col min="4924" max="4924" width="13" style="14" customWidth="1"/>
    <col min="4925" max="4925" width="14.7109375" style="14" customWidth="1"/>
    <col min="4926" max="4928" width="9.140625" style="14" customWidth="1"/>
    <col min="4929" max="4929" width="10.5703125" style="14" customWidth="1"/>
    <col min="4930" max="4931" width="9.42578125" style="14" customWidth="1"/>
    <col min="4932" max="4932" width="9.28515625" style="14" customWidth="1"/>
    <col min="4933" max="4933" width="9" style="14" customWidth="1"/>
    <col min="4934" max="4934" width="8.7109375" style="14" customWidth="1"/>
    <col min="4935" max="4935" width="9.42578125" style="14" customWidth="1"/>
    <col min="4936" max="4936" width="7.42578125" style="14" customWidth="1"/>
    <col min="4937" max="4937" width="8.28515625" style="14" customWidth="1"/>
    <col min="4938" max="4938" width="8" style="14" customWidth="1"/>
    <col min="4939" max="4939" width="11.42578125" style="14" customWidth="1"/>
    <col min="4940" max="4940" width="7.42578125" style="14" customWidth="1"/>
    <col min="4941" max="4941" width="12.140625" style="14" customWidth="1"/>
    <col min="4942" max="4942" width="9.7109375" style="14" customWidth="1"/>
    <col min="4943" max="4943" width="13.140625" style="14" customWidth="1"/>
    <col min="4944" max="4944" width="7.42578125" style="14" customWidth="1"/>
    <col min="4945" max="4945" width="20.7109375" style="14" customWidth="1"/>
    <col min="4946" max="4946" width="0.42578125" style="14" customWidth="1"/>
    <col min="4947" max="4947" width="13.28515625" style="14" customWidth="1"/>
    <col min="4948" max="4948" width="7.28515625" style="14" customWidth="1"/>
    <col min="4949" max="4949" width="13.140625" style="14" customWidth="1"/>
    <col min="4950" max="5145" width="9.140625" style="14"/>
    <col min="5146" max="5146" width="5.5703125" style="14" customWidth="1"/>
    <col min="5147" max="5147" width="29.42578125" style="14" customWidth="1"/>
    <col min="5148" max="5158" width="0" style="14" hidden="1" customWidth="1"/>
    <col min="5159" max="5159" width="14" style="14" customWidth="1"/>
    <col min="5160" max="5160" width="12.85546875" style="14" customWidth="1"/>
    <col min="5161" max="5161" width="13.85546875" style="14" customWidth="1"/>
    <col min="5162" max="5162" width="15" style="14" customWidth="1"/>
    <col min="5163" max="5163" width="12.85546875" style="14" customWidth="1"/>
    <col min="5164" max="5164" width="11.7109375" style="14" customWidth="1"/>
    <col min="5165" max="5165" width="13.85546875" style="14" customWidth="1"/>
    <col min="5166" max="5166" width="10.140625" style="14" customWidth="1"/>
    <col min="5167" max="5167" width="11.85546875" style="14" customWidth="1"/>
    <col min="5168" max="5168" width="10.42578125" style="14" customWidth="1"/>
    <col min="5169" max="5169" width="10.7109375" style="14" customWidth="1"/>
    <col min="5170" max="5170" width="11" style="14" customWidth="1"/>
    <col min="5171" max="5171" width="9.85546875" style="14" customWidth="1"/>
    <col min="5172" max="5172" width="12.85546875" style="14" customWidth="1"/>
    <col min="5173" max="5173" width="13" style="14" customWidth="1"/>
    <col min="5174" max="5174" width="15" style="14" customWidth="1"/>
    <col min="5175" max="5175" width="11.42578125" style="14" customWidth="1"/>
    <col min="5176" max="5176" width="12" style="14" customWidth="1"/>
    <col min="5177" max="5177" width="11.42578125" style="14" customWidth="1"/>
    <col min="5178" max="5178" width="13.28515625" style="14" customWidth="1"/>
    <col min="5179" max="5179" width="13.140625" style="14" customWidth="1"/>
    <col min="5180" max="5180" width="13" style="14" customWidth="1"/>
    <col min="5181" max="5181" width="14.7109375" style="14" customWidth="1"/>
    <col min="5182" max="5184" width="9.140625" style="14" customWidth="1"/>
    <col min="5185" max="5185" width="10.5703125" style="14" customWidth="1"/>
    <col min="5186" max="5187" width="9.42578125" style="14" customWidth="1"/>
    <col min="5188" max="5188" width="9.28515625" style="14" customWidth="1"/>
    <col min="5189" max="5189" width="9" style="14" customWidth="1"/>
    <col min="5190" max="5190" width="8.7109375" style="14" customWidth="1"/>
    <col min="5191" max="5191" width="9.42578125" style="14" customWidth="1"/>
    <col min="5192" max="5192" width="7.42578125" style="14" customWidth="1"/>
    <col min="5193" max="5193" width="8.28515625" style="14" customWidth="1"/>
    <col min="5194" max="5194" width="8" style="14" customWidth="1"/>
    <col min="5195" max="5195" width="11.42578125" style="14" customWidth="1"/>
    <col min="5196" max="5196" width="7.42578125" style="14" customWidth="1"/>
    <col min="5197" max="5197" width="12.140625" style="14" customWidth="1"/>
    <col min="5198" max="5198" width="9.7109375" style="14" customWidth="1"/>
    <col min="5199" max="5199" width="13.140625" style="14" customWidth="1"/>
    <col min="5200" max="5200" width="7.42578125" style="14" customWidth="1"/>
    <col min="5201" max="5201" width="20.7109375" style="14" customWidth="1"/>
    <col min="5202" max="5202" width="0.42578125" style="14" customWidth="1"/>
    <col min="5203" max="5203" width="13.28515625" style="14" customWidth="1"/>
    <col min="5204" max="5204" width="7.28515625" style="14" customWidth="1"/>
    <col min="5205" max="5205" width="13.140625" style="14" customWidth="1"/>
    <col min="5206" max="5401" width="9.140625" style="14"/>
    <col min="5402" max="5402" width="5.5703125" style="14" customWidth="1"/>
    <col min="5403" max="5403" width="29.42578125" style="14" customWidth="1"/>
    <col min="5404" max="5414" width="0" style="14" hidden="1" customWidth="1"/>
    <col min="5415" max="5415" width="14" style="14" customWidth="1"/>
    <col min="5416" max="5416" width="12.85546875" style="14" customWidth="1"/>
    <col min="5417" max="5417" width="13.85546875" style="14" customWidth="1"/>
    <col min="5418" max="5418" width="15" style="14" customWidth="1"/>
    <col min="5419" max="5419" width="12.85546875" style="14" customWidth="1"/>
    <col min="5420" max="5420" width="11.7109375" style="14" customWidth="1"/>
    <col min="5421" max="5421" width="13.85546875" style="14" customWidth="1"/>
    <col min="5422" max="5422" width="10.140625" style="14" customWidth="1"/>
    <col min="5423" max="5423" width="11.85546875" style="14" customWidth="1"/>
    <col min="5424" max="5424" width="10.42578125" style="14" customWidth="1"/>
    <col min="5425" max="5425" width="10.7109375" style="14" customWidth="1"/>
    <col min="5426" max="5426" width="11" style="14" customWidth="1"/>
    <col min="5427" max="5427" width="9.85546875" style="14" customWidth="1"/>
    <col min="5428" max="5428" width="12.85546875" style="14" customWidth="1"/>
    <col min="5429" max="5429" width="13" style="14" customWidth="1"/>
    <col min="5430" max="5430" width="15" style="14" customWidth="1"/>
    <col min="5431" max="5431" width="11.42578125" style="14" customWidth="1"/>
    <col min="5432" max="5432" width="12" style="14" customWidth="1"/>
    <col min="5433" max="5433" width="11.42578125" style="14" customWidth="1"/>
    <col min="5434" max="5434" width="13.28515625" style="14" customWidth="1"/>
    <col min="5435" max="5435" width="13.140625" style="14" customWidth="1"/>
    <col min="5436" max="5436" width="13" style="14" customWidth="1"/>
    <col min="5437" max="5437" width="14.7109375" style="14" customWidth="1"/>
    <col min="5438" max="5440" width="9.140625" style="14" customWidth="1"/>
    <col min="5441" max="5441" width="10.5703125" style="14" customWidth="1"/>
    <col min="5442" max="5443" width="9.42578125" style="14" customWidth="1"/>
    <col min="5444" max="5444" width="9.28515625" style="14" customWidth="1"/>
    <col min="5445" max="5445" width="9" style="14" customWidth="1"/>
    <col min="5446" max="5446" width="8.7109375" style="14" customWidth="1"/>
    <col min="5447" max="5447" width="9.42578125" style="14" customWidth="1"/>
    <col min="5448" max="5448" width="7.42578125" style="14" customWidth="1"/>
    <col min="5449" max="5449" width="8.28515625" style="14" customWidth="1"/>
    <col min="5450" max="5450" width="8" style="14" customWidth="1"/>
    <col min="5451" max="5451" width="11.42578125" style="14" customWidth="1"/>
    <col min="5452" max="5452" width="7.42578125" style="14" customWidth="1"/>
    <col min="5453" max="5453" width="12.140625" style="14" customWidth="1"/>
    <col min="5454" max="5454" width="9.7109375" style="14" customWidth="1"/>
    <col min="5455" max="5455" width="13.140625" style="14" customWidth="1"/>
    <col min="5456" max="5456" width="7.42578125" style="14" customWidth="1"/>
    <col min="5457" max="5457" width="20.7109375" style="14" customWidth="1"/>
    <col min="5458" max="5458" width="0.42578125" style="14" customWidth="1"/>
    <col min="5459" max="5459" width="13.28515625" style="14" customWidth="1"/>
    <col min="5460" max="5460" width="7.28515625" style="14" customWidth="1"/>
    <col min="5461" max="5461" width="13.140625" style="14" customWidth="1"/>
    <col min="5462" max="5657" width="9.140625" style="14"/>
    <col min="5658" max="5658" width="5.5703125" style="14" customWidth="1"/>
    <col min="5659" max="5659" width="29.42578125" style="14" customWidth="1"/>
    <col min="5660" max="5670" width="0" style="14" hidden="1" customWidth="1"/>
    <col min="5671" max="5671" width="14" style="14" customWidth="1"/>
    <col min="5672" max="5672" width="12.85546875" style="14" customWidth="1"/>
    <col min="5673" max="5673" width="13.85546875" style="14" customWidth="1"/>
    <col min="5674" max="5674" width="15" style="14" customWidth="1"/>
    <col min="5675" max="5675" width="12.85546875" style="14" customWidth="1"/>
    <col min="5676" max="5676" width="11.7109375" style="14" customWidth="1"/>
    <col min="5677" max="5677" width="13.85546875" style="14" customWidth="1"/>
    <col min="5678" max="5678" width="10.140625" style="14" customWidth="1"/>
    <col min="5679" max="5679" width="11.85546875" style="14" customWidth="1"/>
    <col min="5680" max="5680" width="10.42578125" style="14" customWidth="1"/>
    <col min="5681" max="5681" width="10.7109375" style="14" customWidth="1"/>
    <col min="5682" max="5682" width="11" style="14" customWidth="1"/>
    <col min="5683" max="5683" width="9.85546875" style="14" customWidth="1"/>
    <col min="5684" max="5684" width="12.85546875" style="14" customWidth="1"/>
    <col min="5685" max="5685" width="13" style="14" customWidth="1"/>
    <col min="5686" max="5686" width="15" style="14" customWidth="1"/>
    <col min="5687" max="5687" width="11.42578125" style="14" customWidth="1"/>
    <col min="5688" max="5688" width="12" style="14" customWidth="1"/>
    <col min="5689" max="5689" width="11.42578125" style="14" customWidth="1"/>
    <col min="5690" max="5690" width="13.28515625" style="14" customWidth="1"/>
    <col min="5691" max="5691" width="13.140625" style="14" customWidth="1"/>
    <col min="5692" max="5692" width="13" style="14" customWidth="1"/>
    <col min="5693" max="5693" width="14.7109375" style="14" customWidth="1"/>
    <col min="5694" max="5696" width="9.140625" style="14" customWidth="1"/>
    <col min="5697" max="5697" width="10.5703125" style="14" customWidth="1"/>
    <col min="5698" max="5699" width="9.42578125" style="14" customWidth="1"/>
    <col min="5700" max="5700" width="9.28515625" style="14" customWidth="1"/>
    <col min="5701" max="5701" width="9" style="14" customWidth="1"/>
    <col min="5702" max="5702" width="8.7109375" style="14" customWidth="1"/>
    <col min="5703" max="5703" width="9.42578125" style="14" customWidth="1"/>
    <col min="5704" max="5704" width="7.42578125" style="14" customWidth="1"/>
    <col min="5705" max="5705" width="8.28515625" style="14" customWidth="1"/>
    <col min="5706" max="5706" width="8" style="14" customWidth="1"/>
    <col min="5707" max="5707" width="11.42578125" style="14" customWidth="1"/>
    <col min="5708" max="5708" width="7.42578125" style="14" customWidth="1"/>
    <col min="5709" max="5709" width="12.140625" style="14" customWidth="1"/>
    <col min="5710" max="5710" width="9.7109375" style="14" customWidth="1"/>
    <col min="5711" max="5711" width="13.140625" style="14" customWidth="1"/>
    <col min="5712" max="5712" width="7.42578125" style="14" customWidth="1"/>
    <col min="5713" max="5713" width="20.7109375" style="14" customWidth="1"/>
    <col min="5714" max="5714" width="0.42578125" style="14" customWidth="1"/>
    <col min="5715" max="5715" width="13.28515625" style="14" customWidth="1"/>
    <col min="5716" max="5716" width="7.28515625" style="14" customWidth="1"/>
    <col min="5717" max="5717" width="13.140625" style="14" customWidth="1"/>
    <col min="5718" max="5913" width="9.140625" style="14"/>
    <col min="5914" max="5914" width="5.5703125" style="14" customWidth="1"/>
    <col min="5915" max="5915" width="29.42578125" style="14" customWidth="1"/>
    <col min="5916" max="5926" width="0" style="14" hidden="1" customWidth="1"/>
    <col min="5927" max="5927" width="14" style="14" customWidth="1"/>
    <col min="5928" max="5928" width="12.85546875" style="14" customWidth="1"/>
    <col min="5929" max="5929" width="13.85546875" style="14" customWidth="1"/>
    <col min="5930" max="5930" width="15" style="14" customWidth="1"/>
    <col min="5931" max="5931" width="12.85546875" style="14" customWidth="1"/>
    <col min="5932" max="5932" width="11.7109375" style="14" customWidth="1"/>
    <col min="5933" max="5933" width="13.85546875" style="14" customWidth="1"/>
    <col min="5934" max="5934" width="10.140625" style="14" customWidth="1"/>
    <col min="5935" max="5935" width="11.85546875" style="14" customWidth="1"/>
    <col min="5936" max="5936" width="10.42578125" style="14" customWidth="1"/>
    <col min="5937" max="5937" width="10.7109375" style="14" customWidth="1"/>
    <col min="5938" max="5938" width="11" style="14" customWidth="1"/>
    <col min="5939" max="5939" width="9.85546875" style="14" customWidth="1"/>
    <col min="5940" max="5940" width="12.85546875" style="14" customWidth="1"/>
    <col min="5941" max="5941" width="13" style="14" customWidth="1"/>
    <col min="5942" max="5942" width="15" style="14" customWidth="1"/>
    <col min="5943" max="5943" width="11.42578125" style="14" customWidth="1"/>
    <col min="5944" max="5944" width="12" style="14" customWidth="1"/>
    <col min="5945" max="5945" width="11.42578125" style="14" customWidth="1"/>
    <col min="5946" max="5946" width="13.28515625" style="14" customWidth="1"/>
    <col min="5947" max="5947" width="13.140625" style="14" customWidth="1"/>
    <col min="5948" max="5948" width="13" style="14" customWidth="1"/>
    <col min="5949" max="5949" width="14.7109375" style="14" customWidth="1"/>
    <col min="5950" max="5952" width="9.140625" style="14" customWidth="1"/>
    <col min="5953" max="5953" width="10.5703125" style="14" customWidth="1"/>
    <col min="5954" max="5955" width="9.42578125" style="14" customWidth="1"/>
    <col min="5956" max="5956" width="9.28515625" style="14" customWidth="1"/>
    <col min="5957" max="5957" width="9" style="14" customWidth="1"/>
    <col min="5958" max="5958" width="8.7109375" style="14" customWidth="1"/>
    <col min="5959" max="5959" width="9.42578125" style="14" customWidth="1"/>
    <col min="5960" max="5960" width="7.42578125" style="14" customWidth="1"/>
    <col min="5961" max="5961" width="8.28515625" style="14" customWidth="1"/>
    <col min="5962" max="5962" width="8" style="14" customWidth="1"/>
    <col min="5963" max="5963" width="11.42578125" style="14" customWidth="1"/>
    <col min="5964" max="5964" width="7.42578125" style="14" customWidth="1"/>
    <col min="5965" max="5965" width="12.140625" style="14" customWidth="1"/>
    <col min="5966" max="5966" width="9.7109375" style="14" customWidth="1"/>
    <col min="5967" max="5967" width="13.140625" style="14" customWidth="1"/>
    <col min="5968" max="5968" width="7.42578125" style="14" customWidth="1"/>
    <col min="5969" max="5969" width="20.7109375" style="14" customWidth="1"/>
    <col min="5970" max="5970" width="0.42578125" style="14" customWidth="1"/>
    <col min="5971" max="5971" width="13.28515625" style="14" customWidth="1"/>
    <col min="5972" max="5972" width="7.28515625" style="14" customWidth="1"/>
    <col min="5973" max="5973" width="13.140625" style="14" customWidth="1"/>
    <col min="5974" max="6169" width="9.140625" style="14"/>
    <col min="6170" max="6170" width="5.5703125" style="14" customWidth="1"/>
    <col min="6171" max="6171" width="29.42578125" style="14" customWidth="1"/>
    <col min="6172" max="6182" width="0" style="14" hidden="1" customWidth="1"/>
    <col min="6183" max="6183" width="14" style="14" customWidth="1"/>
    <col min="6184" max="6184" width="12.85546875" style="14" customWidth="1"/>
    <col min="6185" max="6185" width="13.85546875" style="14" customWidth="1"/>
    <col min="6186" max="6186" width="15" style="14" customWidth="1"/>
    <col min="6187" max="6187" width="12.85546875" style="14" customWidth="1"/>
    <col min="6188" max="6188" width="11.7109375" style="14" customWidth="1"/>
    <col min="6189" max="6189" width="13.85546875" style="14" customWidth="1"/>
    <col min="6190" max="6190" width="10.140625" style="14" customWidth="1"/>
    <col min="6191" max="6191" width="11.85546875" style="14" customWidth="1"/>
    <col min="6192" max="6192" width="10.42578125" style="14" customWidth="1"/>
    <col min="6193" max="6193" width="10.7109375" style="14" customWidth="1"/>
    <col min="6194" max="6194" width="11" style="14" customWidth="1"/>
    <col min="6195" max="6195" width="9.85546875" style="14" customWidth="1"/>
    <col min="6196" max="6196" width="12.85546875" style="14" customWidth="1"/>
    <col min="6197" max="6197" width="13" style="14" customWidth="1"/>
    <col min="6198" max="6198" width="15" style="14" customWidth="1"/>
    <col min="6199" max="6199" width="11.42578125" style="14" customWidth="1"/>
    <col min="6200" max="6200" width="12" style="14" customWidth="1"/>
    <col min="6201" max="6201" width="11.42578125" style="14" customWidth="1"/>
    <col min="6202" max="6202" width="13.28515625" style="14" customWidth="1"/>
    <col min="6203" max="6203" width="13.140625" style="14" customWidth="1"/>
    <col min="6204" max="6204" width="13" style="14" customWidth="1"/>
    <col min="6205" max="6205" width="14.7109375" style="14" customWidth="1"/>
    <col min="6206" max="6208" width="9.140625" style="14" customWidth="1"/>
    <col min="6209" max="6209" width="10.5703125" style="14" customWidth="1"/>
    <col min="6210" max="6211" width="9.42578125" style="14" customWidth="1"/>
    <col min="6212" max="6212" width="9.28515625" style="14" customWidth="1"/>
    <col min="6213" max="6213" width="9" style="14" customWidth="1"/>
    <col min="6214" max="6214" width="8.7109375" style="14" customWidth="1"/>
    <col min="6215" max="6215" width="9.42578125" style="14" customWidth="1"/>
    <col min="6216" max="6216" width="7.42578125" style="14" customWidth="1"/>
    <col min="6217" max="6217" width="8.28515625" style="14" customWidth="1"/>
    <col min="6218" max="6218" width="8" style="14" customWidth="1"/>
    <col min="6219" max="6219" width="11.42578125" style="14" customWidth="1"/>
    <col min="6220" max="6220" width="7.42578125" style="14" customWidth="1"/>
    <col min="6221" max="6221" width="12.140625" style="14" customWidth="1"/>
    <col min="6222" max="6222" width="9.7109375" style="14" customWidth="1"/>
    <col min="6223" max="6223" width="13.140625" style="14" customWidth="1"/>
    <col min="6224" max="6224" width="7.42578125" style="14" customWidth="1"/>
    <col min="6225" max="6225" width="20.7109375" style="14" customWidth="1"/>
    <col min="6226" max="6226" width="0.42578125" style="14" customWidth="1"/>
    <col min="6227" max="6227" width="13.28515625" style="14" customWidth="1"/>
    <col min="6228" max="6228" width="7.28515625" style="14" customWidth="1"/>
    <col min="6229" max="6229" width="13.140625" style="14" customWidth="1"/>
    <col min="6230" max="6425" width="9.140625" style="14"/>
    <col min="6426" max="6426" width="5.5703125" style="14" customWidth="1"/>
    <col min="6427" max="6427" width="29.42578125" style="14" customWidth="1"/>
    <col min="6428" max="6438" width="0" style="14" hidden="1" customWidth="1"/>
    <col min="6439" max="6439" width="14" style="14" customWidth="1"/>
    <col min="6440" max="6440" width="12.85546875" style="14" customWidth="1"/>
    <col min="6441" max="6441" width="13.85546875" style="14" customWidth="1"/>
    <col min="6442" max="6442" width="15" style="14" customWidth="1"/>
    <col min="6443" max="6443" width="12.85546875" style="14" customWidth="1"/>
    <col min="6444" max="6444" width="11.7109375" style="14" customWidth="1"/>
    <col min="6445" max="6445" width="13.85546875" style="14" customWidth="1"/>
    <col min="6446" max="6446" width="10.140625" style="14" customWidth="1"/>
    <col min="6447" max="6447" width="11.85546875" style="14" customWidth="1"/>
    <col min="6448" max="6448" width="10.42578125" style="14" customWidth="1"/>
    <col min="6449" max="6449" width="10.7109375" style="14" customWidth="1"/>
    <col min="6450" max="6450" width="11" style="14" customWidth="1"/>
    <col min="6451" max="6451" width="9.85546875" style="14" customWidth="1"/>
    <col min="6452" max="6452" width="12.85546875" style="14" customWidth="1"/>
    <col min="6453" max="6453" width="13" style="14" customWidth="1"/>
    <col min="6454" max="6454" width="15" style="14" customWidth="1"/>
    <col min="6455" max="6455" width="11.42578125" style="14" customWidth="1"/>
    <col min="6456" max="6456" width="12" style="14" customWidth="1"/>
    <col min="6457" max="6457" width="11.42578125" style="14" customWidth="1"/>
    <col min="6458" max="6458" width="13.28515625" style="14" customWidth="1"/>
    <col min="6459" max="6459" width="13.140625" style="14" customWidth="1"/>
    <col min="6460" max="6460" width="13" style="14" customWidth="1"/>
    <col min="6461" max="6461" width="14.7109375" style="14" customWidth="1"/>
    <col min="6462" max="6464" width="9.140625" style="14" customWidth="1"/>
    <col min="6465" max="6465" width="10.5703125" style="14" customWidth="1"/>
    <col min="6466" max="6467" width="9.42578125" style="14" customWidth="1"/>
    <col min="6468" max="6468" width="9.28515625" style="14" customWidth="1"/>
    <col min="6469" max="6469" width="9" style="14" customWidth="1"/>
    <col min="6470" max="6470" width="8.7109375" style="14" customWidth="1"/>
    <col min="6471" max="6471" width="9.42578125" style="14" customWidth="1"/>
    <col min="6472" max="6472" width="7.42578125" style="14" customWidth="1"/>
    <col min="6473" max="6473" width="8.28515625" style="14" customWidth="1"/>
    <col min="6474" max="6474" width="8" style="14" customWidth="1"/>
    <col min="6475" max="6475" width="11.42578125" style="14" customWidth="1"/>
    <col min="6476" max="6476" width="7.42578125" style="14" customWidth="1"/>
    <col min="6477" max="6477" width="12.140625" style="14" customWidth="1"/>
    <col min="6478" max="6478" width="9.7109375" style="14" customWidth="1"/>
    <col min="6479" max="6479" width="13.140625" style="14" customWidth="1"/>
    <col min="6480" max="6480" width="7.42578125" style="14" customWidth="1"/>
    <col min="6481" max="6481" width="20.7109375" style="14" customWidth="1"/>
    <col min="6482" max="6482" width="0.42578125" style="14" customWidth="1"/>
    <col min="6483" max="6483" width="13.28515625" style="14" customWidth="1"/>
    <col min="6484" max="6484" width="7.28515625" style="14" customWidth="1"/>
    <col min="6485" max="6485" width="13.140625" style="14" customWidth="1"/>
    <col min="6486" max="6681" width="9.140625" style="14"/>
    <col min="6682" max="6682" width="5.5703125" style="14" customWidth="1"/>
    <col min="6683" max="6683" width="29.42578125" style="14" customWidth="1"/>
    <col min="6684" max="6694" width="0" style="14" hidden="1" customWidth="1"/>
    <col min="6695" max="6695" width="14" style="14" customWidth="1"/>
    <col min="6696" max="6696" width="12.85546875" style="14" customWidth="1"/>
    <col min="6697" max="6697" width="13.85546875" style="14" customWidth="1"/>
    <col min="6698" max="6698" width="15" style="14" customWidth="1"/>
    <col min="6699" max="6699" width="12.85546875" style="14" customWidth="1"/>
    <col min="6700" max="6700" width="11.7109375" style="14" customWidth="1"/>
    <col min="6701" max="6701" width="13.85546875" style="14" customWidth="1"/>
    <col min="6702" max="6702" width="10.140625" style="14" customWidth="1"/>
    <col min="6703" max="6703" width="11.85546875" style="14" customWidth="1"/>
    <col min="6704" max="6704" width="10.42578125" style="14" customWidth="1"/>
    <col min="6705" max="6705" width="10.7109375" style="14" customWidth="1"/>
    <col min="6706" max="6706" width="11" style="14" customWidth="1"/>
    <col min="6707" max="6707" width="9.85546875" style="14" customWidth="1"/>
    <col min="6708" max="6708" width="12.85546875" style="14" customWidth="1"/>
    <col min="6709" max="6709" width="13" style="14" customWidth="1"/>
    <col min="6710" max="6710" width="15" style="14" customWidth="1"/>
    <col min="6711" max="6711" width="11.42578125" style="14" customWidth="1"/>
    <col min="6712" max="6712" width="12" style="14" customWidth="1"/>
    <col min="6713" max="6713" width="11.42578125" style="14" customWidth="1"/>
    <col min="6714" max="6714" width="13.28515625" style="14" customWidth="1"/>
    <col min="6715" max="6715" width="13.140625" style="14" customWidth="1"/>
    <col min="6716" max="6716" width="13" style="14" customWidth="1"/>
    <col min="6717" max="6717" width="14.7109375" style="14" customWidth="1"/>
    <col min="6718" max="6720" width="9.140625" style="14" customWidth="1"/>
    <col min="6721" max="6721" width="10.5703125" style="14" customWidth="1"/>
    <col min="6722" max="6723" width="9.42578125" style="14" customWidth="1"/>
    <col min="6724" max="6724" width="9.28515625" style="14" customWidth="1"/>
    <col min="6725" max="6725" width="9" style="14" customWidth="1"/>
    <col min="6726" max="6726" width="8.7109375" style="14" customWidth="1"/>
    <col min="6727" max="6727" width="9.42578125" style="14" customWidth="1"/>
    <col min="6728" max="6728" width="7.42578125" style="14" customWidth="1"/>
    <col min="6729" max="6729" width="8.28515625" style="14" customWidth="1"/>
    <col min="6730" max="6730" width="8" style="14" customWidth="1"/>
    <col min="6731" max="6731" width="11.42578125" style="14" customWidth="1"/>
    <col min="6732" max="6732" width="7.42578125" style="14" customWidth="1"/>
    <col min="6733" max="6733" width="12.140625" style="14" customWidth="1"/>
    <col min="6734" max="6734" width="9.7109375" style="14" customWidth="1"/>
    <col min="6735" max="6735" width="13.140625" style="14" customWidth="1"/>
    <col min="6736" max="6736" width="7.42578125" style="14" customWidth="1"/>
    <col min="6737" max="6737" width="20.7109375" style="14" customWidth="1"/>
    <col min="6738" max="6738" width="0.42578125" style="14" customWidth="1"/>
    <col min="6739" max="6739" width="13.28515625" style="14" customWidth="1"/>
    <col min="6740" max="6740" width="7.28515625" style="14" customWidth="1"/>
    <col min="6741" max="6741" width="13.140625" style="14" customWidth="1"/>
    <col min="6742" max="6937" width="9.140625" style="14"/>
    <col min="6938" max="6938" width="5.5703125" style="14" customWidth="1"/>
    <col min="6939" max="6939" width="29.42578125" style="14" customWidth="1"/>
    <col min="6940" max="6950" width="0" style="14" hidden="1" customWidth="1"/>
    <col min="6951" max="6951" width="14" style="14" customWidth="1"/>
    <col min="6952" max="6952" width="12.85546875" style="14" customWidth="1"/>
    <col min="6953" max="6953" width="13.85546875" style="14" customWidth="1"/>
    <col min="6954" max="6954" width="15" style="14" customWidth="1"/>
    <col min="6955" max="6955" width="12.85546875" style="14" customWidth="1"/>
    <col min="6956" max="6956" width="11.7109375" style="14" customWidth="1"/>
    <col min="6957" max="6957" width="13.85546875" style="14" customWidth="1"/>
    <col min="6958" max="6958" width="10.140625" style="14" customWidth="1"/>
    <col min="6959" max="6959" width="11.85546875" style="14" customWidth="1"/>
    <col min="6960" max="6960" width="10.42578125" style="14" customWidth="1"/>
    <col min="6961" max="6961" width="10.7109375" style="14" customWidth="1"/>
    <col min="6962" max="6962" width="11" style="14" customWidth="1"/>
    <col min="6963" max="6963" width="9.85546875" style="14" customWidth="1"/>
    <col min="6964" max="6964" width="12.85546875" style="14" customWidth="1"/>
    <col min="6965" max="6965" width="13" style="14" customWidth="1"/>
    <col min="6966" max="6966" width="15" style="14" customWidth="1"/>
    <col min="6967" max="6967" width="11.42578125" style="14" customWidth="1"/>
    <col min="6968" max="6968" width="12" style="14" customWidth="1"/>
    <col min="6969" max="6969" width="11.42578125" style="14" customWidth="1"/>
    <col min="6970" max="6970" width="13.28515625" style="14" customWidth="1"/>
    <col min="6971" max="6971" width="13.140625" style="14" customWidth="1"/>
    <col min="6972" max="6972" width="13" style="14" customWidth="1"/>
    <col min="6973" max="6973" width="14.7109375" style="14" customWidth="1"/>
    <col min="6974" max="6976" width="9.140625" style="14" customWidth="1"/>
    <col min="6977" max="6977" width="10.5703125" style="14" customWidth="1"/>
    <col min="6978" max="6979" width="9.42578125" style="14" customWidth="1"/>
    <col min="6980" max="6980" width="9.28515625" style="14" customWidth="1"/>
    <col min="6981" max="6981" width="9" style="14" customWidth="1"/>
    <col min="6982" max="6982" width="8.7109375" style="14" customWidth="1"/>
    <col min="6983" max="6983" width="9.42578125" style="14" customWidth="1"/>
    <col min="6984" max="6984" width="7.42578125" style="14" customWidth="1"/>
    <col min="6985" max="6985" width="8.28515625" style="14" customWidth="1"/>
    <col min="6986" max="6986" width="8" style="14" customWidth="1"/>
    <col min="6987" max="6987" width="11.42578125" style="14" customWidth="1"/>
    <col min="6988" max="6988" width="7.42578125" style="14" customWidth="1"/>
    <col min="6989" max="6989" width="12.140625" style="14" customWidth="1"/>
    <col min="6990" max="6990" width="9.7109375" style="14" customWidth="1"/>
    <col min="6991" max="6991" width="13.140625" style="14" customWidth="1"/>
    <col min="6992" max="6992" width="7.42578125" style="14" customWidth="1"/>
    <col min="6993" max="6993" width="20.7109375" style="14" customWidth="1"/>
    <col min="6994" max="6994" width="0.42578125" style="14" customWidth="1"/>
    <col min="6995" max="6995" width="13.28515625" style="14" customWidth="1"/>
    <col min="6996" max="6996" width="7.28515625" style="14" customWidth="1"/>
    <col min="6997" max="6997" width="13.140625" style="14" customWidth="1"/>
    <col min="6998" max="7193" width="9.140625" style="14"/>
    <col min="7194" max="7194" width="5.5703125" style="14" customWidth="1"/>
    <col min="7195" max="7195" width="29.42578125" style="14" customWidth="1"/>
    <col min="7196" max="7206" width="0" style="14" hidden="1" customWidth="1"/>
    <col min="7207" max="7207" width="14" style="14" customWidth="1"/>
    <col min="7208" max="7208" width="12.85546875" style="14" customWidth="1"/>
    <col min="7209" max="7209" width="13.85546875" style="14" customWidth="1"/>
    <col min="7210" max="7210" width="15" style="14" customWidth="1"/>
    <col min="7211" max="7211" width="12.85546875" style="14" customWidth="1"/>
    <col min="7212" max="7212" width="11.7109375" style="14" customWidth="1"/>
    <col min="7213" max="7213" width="13.85546875" style="14" customWidth="1"/>
    <col min="7214" max="7214" width="10.140625" style="14" customWidth="1"/>
    <col min="7215" max="7215" width="11.85546875" style="14" customWidth="1"/>
    <col min="7216" max="7216" width="10.42578125" style="14" customWidth="1"/>
    <col min="7217" max="7217" width="10.7109375" style="14" customWidth="1"/>
    <col min="7218" max="7218" width="11" style="14" customWidth="1"/>
    <col min="7219" max="7219" width="9.85546875" style="14" customWidth="1"/>
    <col min="7220" max="7220" width="12.85546875" style="14" customWidth="1"/>
    <col min="7221" max="7221" width="13" style="14" customWidth="1"/>
    <col min="7222" max="7222" width="15" style="14" customWidth="1"/>
    <col min="7223" max="7223" width="11.42578125" style="14" customWidth="1"/>
    <col min="7224" max="7224" width="12" style="14" customWidth="1"/>
    <col min="7225" max="7225" width="11.42578125" style="14" customWidth="1"/>
    <col min="7226" max="7226" width="13.28515625" style="14" customWidth="1"/>
    <col min="7227" max="7227" width="13.140625" style="14" customWidth="1"/>
    <col min="7228" max="7228" width="13" style="14" customWidth="1"/>
    <col min="7229" max="7229" width="14.7109375" style="14" customWidth="1"/>
    <col min="7230" max="7232" width="9.140625" style="14" customWidth="1"/>
    <col min="7233" max="7233" width="10.5703125" style="14" customWidth="1"/>
    <col min="7234" max="7235" width="9.42578125" style="14" customWidth="1"/>
    <col min="7236" max="7236" width="9.28515625" style="14" customWidth="1"/>
    <col min="7237" max="7237" width="9" style="14" customWidth="1"/>
    <col min="7238" max="7238" width="8.7109375" style="14" customWidth="1"/>
    <col min="7239" max="7239" width="9.42578125" style="14" customWidth="1"/>
    <col min="7240" max="7240" width="7.42578125" style="14" customWidth="1"/>
    <col min="7241" max="7241" width="8.28515625" style="14" customWidth="1"/>
    <col min="7242" max="7242" width="8" style="14" customWidth="1"/>
    <col min="7243" max="7243" width="11.42578125" style="14" customWidth="1"/>
    <col min="7244" max="7244" width="7.42578125" style="14" customWidth="1"/>
    <col min="7245" max="7245" width="12.140625" style="14" customWidth="1"/>
    <col min="7246" max="7246" width="9.7109375" style="14" customWidth="1"/>
    <col min="7247" max="7247" width="13.140625" style="14" customWidth="1"/>
    <col min="7248" max="7248" width="7.42578125" style="14" customWidth="1"/>
    <col min="7249" max="7249" width="20.7109375" style="14" customWidth="1"/>
    <col min="7250" max="7250" width="0.42578125" style="14" customWidth="1"/>
    <col min="7251" max="7251" width="13.28515625" style="14" customWidth="1"/>
    <col min="7252" max="7252" width="7.28515625" style="14" customWidth="1"/>
    <col min="7253" max="7253" width="13.140625" style="14" customWidth="1"/>
    <col min="7254" max="7449" width="9.140625" style="14"/>
    <col min="7450" max="7450" width="5.5703125" style="14" customWidth="1"/>
    <col min="7451" max="7451" width="29.42578125" style="14" customWidth="1"/>
    <col min="7452" max="7462" width="0" style="14" hidden="1" customWidth="1"/>
    <col min="7463" max="7463" width="14" style="14" customWidth="1"/>
    <col min="7464" max="7464" width="12.85546875" style="14" customWidth="1"/>
    <col min="7465" max="7465" width="13.85546875" style="14" customWidth="1"/>
    <col min="7466" max="7466" width="15" style="14" customWidth="1"/>
    <col min="7467" max="7467" width="12.85546875" style="14" customWidth="1"/>
    <col min="7468" max="7468" width="11.7109375" style="14" customWidth="1"/>
    <col min="7469" max="7469" width="13.85546875" style="14" customWidth="1"/>
    <col min="7470" max="7470" width="10.140625" style="14" customWidth="1"/>
    <col min="7471" max="7471" width="11.85546875" style="14" customWidth="1"/>
    <col min="7472" max="7472" width="10.42578125" style="14" customWidth="1"/>
    <col min="7473" max="7473" width="10.7109375" style="14" customWidth="1"/>
    <col min="7474" max="7474" width="11" style="14" customWidth="1"/>
    <col min="7475" max="7475" width="9.85546875" style="14" customWidth="1"/>
    <col min="7476" max="7476" width="12.85546875" style="14" customWidth="1"/>
    <col min="7477" max="7477" width="13" style="14" customWidth="1"/>
    <col min="7478" max="7478" width="15" style="14" customWidth="1"/>
    <col min="7479" max="7479" width="11.42578125" style="14" customWidth="1"/>
    <col min="7480" max="7480" width="12" style="14" customWidth="1"/>
    <col min="7481" max="7481" width="11.42578125" style="14" customWidth="1"/>
    <col min="7482" max="7482" width="13.28515625" style="14" customWidth="1"/>
    <col min="7483" max="7483" width="13.140625" style="14" customWidth="1"/>
    <col min="7484" max="7484" width="13" style="14" customWidth="1"/>
    <col min="7485" max="7485" width="14.7109375" style="14" customWidth="1"/>
    <col min="7486" max="7488" width="9.140625" style="14" customWidth="1"/>
    <col min="7489" max="7489" width="10.5703125" style="14" customWidth="1"/>
    <col min="7490" max="7491" width="9.42578125" style="14" customWidth="1"/>
    <col min="7492" max="7492" width="9.28515625" style="14" customWidth="1"/>
    <col min="7493" max="7493" width="9" style="14" customWidth="1"/>
    <col min="7494" max="7494" width="8.7109375" style="14" customWidth="1"/>
    <col min="7495" max="7495" width="9.42578125" style="14" customWidth="1"/>
    <col min="7496" max="7496" width="7.42578125" style="14" customWidth="1"/>
    <col min="7497" max="7497" width="8.28515625" style="14" customWidth="1"/>
    <col min="7498" max="7498" width="8" style="14" customWidth="1"/>
    <col min="7499" max="7499" width="11.42578125" style="14" customWidth="1"/>
    <col min="7500" max="7500" width="7.42578125" style="14" customWidth="1"/>
    <col min="7501" max="7501" width="12.140625" style="14" customWidth="1"/>
    <col min="7502" max="7502" width="9.7109375" style="14" customWidth="1"/>
    <col min="7503" max="7503" width="13.140625" style="14" customWidth="1"/>
    <col min="7504" max="7504" width="7.42578125" style="14" customWidth="1"/>
    <col min="7505" max="7505" width="20.7109375" style="14" customWidth="1"/>
    <col min="7506" max="7506" width="0.42578125" style="14" customWidth="1"/>
    <col min="7507" max="7507" width="13.28515625" style="14" customWidth="1"/>
    <col min="7508" max="7508" width="7.28515625" style="14" customWidth="1"/>
    <col min="7509" max="7509" width="13.140625" style="14" customWidth="1"/>
    <col min="7510" max="7705" width="9.140625" style="14"/>
    <col min="7706" max="7706" width="5.5703125" style="14" customWidth="1"/>
    <col min="7707" max="7707" width="29.42578125" style="14" customWidth="1"/>
    <col min="7708" max="7718" width="0" style="14" hidden="1" customWidth="1"/>
    <col min="7719" max="7719" width="14" style="14" customWidth="1"/>
    <col min="7720" max="7720" width="12.85546875" style="14" customWidth="1"/>
    <col min="7721" max="7721" width="13.85546875" style="14" customWidth="1"/>
    <col min="7722" max="7722" width="15" style="14" customWidth="1"/>
    <col min="7723" max="7723" width="12.85546875" style="14" customWidth="1"/>
    <col min="7724" max="7724" width="11.7109375" style="14" customWidth="1"/>
    <col min="7725" max="7725" width="13.85546875" style="14" customWidth="1"/>
    <col min="7726" max="7726" width="10.140625" style="14" customWidth="1"/>
    <col min="7727" max="7727" width="11.85546875" style="14" customWidth="1"/>
    <col min="7728" max="7728" width="10.42578125" style="14" customWidth="1"/>
    <col min="7729" max="7729" width="10.7109375" style="14" customWidth="1"/>
    <col min="7730" max="7730" width="11" style="14" customWidth="1"/>
    <col min="7731" max="7731" width="9.85546875" style="14" customWidth="1"/>
    <col min="7732" max="7732" width="12.85546875" style="14" customWidth="1"/>
    <col min="7733" max="7733" width="13" style="14" customWidth="1"/>
    <col min="7734" max="7734" width="15" style="14" customWidth="1"/>
    <col min="7735" max="7735" width="11.42578125" style="14" customWidth="1"/>
    <col min="7736" max="7736" width="12" style="14" customWidth="1"/>
    <col min="7737" max="7737" width="11.42578125" style="14" customWidth="1"/>
    <col min="7738" max="7738" width="13.28515625" style="14" customWidth="1"/>
    <col min="7739" max="7739" width="13.140625" style="14" customWidth="1"/>
    <col min="7740" max="7740" width="13" style="14" customWidth="1"/>
    <col min="7741" max="7741" width="14.7109375" style="14" customWidth="1"/>
    <col min="7742" max="7744" width="9.140625" style="14" customWidth="1"/>
    <col min="7745" max="7745" width="10.5703125" style="14" customWidth="1"/>
    <col min="7746" max="7747" width="9.42578125" style="14" customWidth="1"/>
    <col min="7748" max="7748" width="9.28515625" style="14" customWidth="1"/>
    <col min="7749" max="7749" width="9" style="14" customWidth="1"/>
    <col min="7750" max="7750" width="8.7109375" style="14" customWidth="1"/>
    <col min="7751" max="7751" width="9.42578125" style="14" customWidth="1"/>
    <col min="7752" max="7752" width="7.42578125" style="14" customWidth="1"/>
    <col min="7753" max="7753" width="8.28515625" style="14" customWidth="1"/>
    <col min="7754" max="7754" width="8" style="14" customWidth="1"/>
    <col min="7755" max="7755" width="11.42578125" style="14" customWidth="1"/>
    <col min="7756" max="7756" width="7.42578125" style="14" customWidth="1"/>
    <col min="7757" max="7757" width="12.140625" style="14" customWidth="1"/>
    <col min="7758" max="7758" width="9.7109375" style="14" customWidth="1"/>
    <col min="7759" max="7759" width="13.140625" style="14" customWidth="1"/>
    <col min="7760" max="7760" width="7.42578125" style="14" customWidth="1"/>
    <col min="7761" max="7761" width="20.7109375" style="14" customWidth="1"/>
    <col min="7762" max="7762" width="0.42578125" style="14" customWidth="1"/>
    <col min="7763" max="7763" width="13.28515625" style="14" customWidth="1"/>
    <col min="7764" max="7764" width="7.28515625" style="14" customWidth="1"/>
    <col min="7765" max="7765" width="13.140625" style="14" customWidth="1"/>
    <col min="7766" max="7961" width="9.140625" style="14"/>
    <col min="7962" max="7962" width="5.5703125" style="14" customWidth="1"/>
    <col min="7963" max="7963" width="29.42578125" style="14" customWidth="1"/>
    <col min="7964" max="7974" width="0" style="14" hidden="1" customWidth="1"/>
    <col min="7975" max="7975" width="14" style="14" customWidth="1"/>
    <col min="7976" max="7976" width="12.85546875" style="14" customWidth="1"/>
    <col min="7977" max="7977" width="13.85546875" style="14" customWidth="1"/>
    <col min="7978" max="7978" width="15" style="14" customWidth="1"/>
    <col min="7979" max="7979" width="12.85546875" style="14" customWidth="1"/>
    <col min="7980" max="7980" width="11.7109375" style="14" customWidth="1"/>
    <col min="7981" max="7981" width="13.85546875" style="14" customWidth="1"/>
    <col min="7982" max="7982" width="10.140625" style="14" customWidth="1"/>
    <col min="7983" max="7983" width="11.85546875" style="14" customWidth="1"/>
    <col min="7984" max="7984" width="10.42578125" style="14" customWidth="1"/>
    <col min="7985" max="7985" width="10.7109375" style="14" customWidth="1"/>
    <col min="7986" max="7986" width="11" style="14" customWidth="1"/>
    <col min="7987" max="7987" width="9.85546875" style="14" customWidth="1"/>
    <col min="7988" max="7988" width="12.85546875" style="14" customWidth="1"/>
    <col min="7989" max="7989" width="13" style="14" customWidth="1"/>
    <col min="7990" max="7990" width="15" style="14" customWidth="1"/>
    <col min="7991" max="7991" width="11.42578125" style="14" customWidth="1"/>
    <col min="7992" max="7992" width="12" style="14" customWidth="1"/>
    <col min="7993" max="7993" width="11.42578125" style="14" customWidth="1"/>
    <col min="7994" max="7994" width="13.28515625" style="14" customWidth="1"/>
    <col min="7995" max="7995" width="13.140625" style="14" customWidth="1"/>
    <col min="7996" max="7996" width="13" style="14" customWidth="1"/>
    <col min="7997" max="7997" width="14.7109375" style="14" customWidth="1"/>
    <col min="7998" max="8000" width="9.140625" style="14" customWidth="1"/>
    <col min="8001" max="8001" width="10.5703125" style="14" customWidth="1"/>
    <col min="8002" max="8003" width="9.42578125" style="14" customWidth="1"/>
    <col min="8004" max="8004" width="9.28515625" style="14" customWidth="1"/>
    <col min="8005" max="8005" width="9" style="14" customWidth="1"/>
    <col min="8006" max="8006" width="8.7109375" style="14" customWidth="1"/>
    <col min="8007" max="8007" width="9.42578125" style="14" customWidth="1"/>
    <col min="8008" max="8008" width="7.42578125" style="14" customWidth="1"/>
    <col min="8009" max="8009" width="8.28515625" style="14" customWidth="1"/>
    <col min="8010" max="8010" width="8" style="14" customWidth="1"/>
    <col min="8011" max="8011" width="11.42578125" style="14" customWidth="1"/>
    <col min="8012" max="8012" width="7.42578125" style="14" customWidth="1"/>
    <col min="8013" max="8013" width="12.140625" style="14" customWidth="1"/>
    <col min="8014" max="8014" width="9.7109375" style="14" customWidth="1"/>
    <col min="8015" max="8015" width="13.140625" style="14" customWidth="1"/>
    <col min="8016" max="8016" width="7.42578125" style="14" customWidth="1"/>
    <col min="8017" max="8017" width="20.7109375" style="14" customWidth="1"/>
    <col min="8018" max="8018" width="0.42578125" style="14" customWidth="1"/>
    <col min="8019" max="8019" width="13.28515625" style="14" customWidth="1"/>
    <col min="8020" max="8020" width="7.28515625" style="14" customWidth="1"/>
    <col min="8021" max="8021" width="13.140625" style="14" customWidth="1"/>
    <col min="8022" max="8217" width="9.140625" style="14"/>
    <col min="8218" max="8218" width="5.5703125" style="14" customWidth="1"/>
    <col min="8219" max="8219" width="29.42578125" style="14" customWidth="1"/>
    <col min="8220" max="8230" width="0" style="14" hidden="1" customWidth="1"/>
    <col min="8231" max="8231" width="14" style="14" customWidth="1"/>
    <col min="8232" max="8232" width="12.85546875" style="14" customWidth="1"/>
    <col min="8233" max="8233" width="13.85546875" style="14" customWidth="1"/>
    <col min="8234" max="8234" width="15" style="14" customWidth="1"/>
    <col min="8235" max="8235" width="12.85546875" style="14" customWidth="1"/>
    <col min="8236" max="8236" width="11.7109375" style="14" customWidth="1"/>
    <col min="8237" max="8237" width="13.85546875" style="14" customWidth="1"/>
    <col min="8238" max="8238" width="10.140625" style="14" customWidth="1"/>
    <col min="8239" max="8239" width="11.85546875" style="14" customWidth="1"/>
    <col min="8240" max="8240" width="10.42578125" style="14" customWidth="1"/>
    <col min="8241" max="8241" width="10.7109375" style="14" customWidth="1"/>
    <col min="8242" max="8242" width="11" style="14" customWidth="1"/>
    <col min="8243" max="8243" width="9.85546875" style="14" customWidth="1"/>
    <col min="8244" max="8244" width="12.85546875" style="14" customWidth="1"/>
    <col min="8245" max="8245" width="13" style="14" customWidth="1"/>
    <col min="8246" max="8246" width="15" style="14" customWidth="1"/>
    <col min="8247" max="8247" width="11.42578125" style="14" customWidth="1"/>
    <col min="8248" max="8248" width="12" style="14" customWidth="1"/>
    <col min="8249" max="8249" width="11.42578125" style="14" customWidth="1"/>
    <col min="8250" max="8250" width="13.28515625" style="14" customWidth="1"/>
    <col min="8251" max="8251" width="13.140625" style="14" customWidth="1"/>
    <col min="8252" max="8252" width="13" style="14" customWidth="1"/>
    <col min="8253" max="8253" width="14.7109375" style="14" customWidth="1"/>
    <col min="8254" max="8256" width="9.140625" style="14" customWidth="1"/>
    <col min="8257" max="8257" width="10.5703125" style="14" customWidth="1"/>
    <col min="8258" max="8259" width="9.42578125" style="14" customWidth="1"/>
    <col min="8260" max="8260" width="9.28515625" style="14" customWidth="1"/>
    <col min="8261" max="8261" width="9" style="14" customWidth="1"/>
    <col min="8262" max="8262" width="8.7109375" style="14" customWidth="1"/>
    <col min="8263" max="8263" width="9.42578125" style="14" customWidth="1"/>
    <col min="8264" max="8264" width="7.42578125" style="14" customWidth="1"/>
    <col min="8265" max="8265" width="8.28515625" style="14" customWidth="1"/>
    <col min="8266" max="8266" width="8" style="14" customWidth="1"/>
    <col min="8267" max="8267" width="11.42578125" style="14" customWidth="1"/>
    <col min="8268" max="8268" width="7.42578125" style="14" customWidth="1"/>
    <col min="8269" max="8269" width="12.140625" style="14" customWidth="1"/>
    <col min="8270" max="8270" width="9.7109375" style="14" customWidth="1"/>
    <col min="8271" max="8271" width="13.140625" style="14" customWidth="1"/>
    <col min="8272" max="8272" width="7.42578125" style="14" customWidth="1"/>
    <col min="8273" max="8273" width="20.7109375" style="14" customWidth="1"/>
    <col min="8274" max="8274" width="0.42578125" style="14" customWidth="1"/>
    <col min="8275" max="8275" width="13.28515625" style="14" customWidth="1"/>
    <col min="8276" max="8276" width="7.28515625" style="14" customWidth="1"/>
    <col min="8277" max="8277" width="13.140625" style="14" customWidth="1"/>
    <col min="8278" max="8473" width="9.140625" style="14"/>
    <col min="8474" max="8474" width="5.5703125" style="14" customWidth="1"/>
    <col min="8475" max="8475" width="29.42578125" style="14" customWidth="1"/>
    <col min="8476" max="8486" width="0" style="14" hidden="1" customWidth="1"/>
    <col min="8487" max="8487" width="14" style="14" customWidth="1"/>
    <col min="8488" max="8488" width="12.85546875" style="14" customWidth="1"/>
    <col min="8489" max="8489" width="13.85546875" style="14" customWidth="1"/>
    <col min="8490" max="8490" width="15" style="14" customWidth="1"/>
    <col min="8491" max="8491" width="12.85546875" style="14" customWidth="1"/>
    <col min="8492" max="8492" width="11.7109375" style="14" customWidth="1"/>
    <col min="8493" max="8493" width="13.85546875" style="14" customWidth="1"/>
    <col min="8494" max="8494" width="10.140625" style="14" customWidth="1"/>
    <col min="8495" max="8495" width="11.85546875" style="14" customWidth="1"/>
    <col min="8496" max="8496" width="10.42578125" style="14" customWidth="1"/>
    <col min="8497" max="8497" width="10.7109375" style="14" customWidth="1"/>
    <col min="8498" max="8498" width="11" style="14" customWidth="1"/>
    <col min="8499" max="8499" width="9.85546875" style="14" customWidth="1"/>
    <col min="8500" max="8500" width="12.85546875" style="14" customWidth="1"/>
    <col min="8501" max="8501" width="13" style="14" customWidth="1"/>
    <col min="8502" max="8502" width="15" style="14" customWidth="1"/>
    <col min="8503" max="8503" width="11.42578125" style="14" customWidth="1"/>
    <col min="8504" max="8504" width="12" style="14" customWidth="1"/>
    <col min="8505" max="8505" width="11.42578125" style="14" customWidth="1"/>
    <col min="8506" max="8506" width="13.28515625" style="14" customWidth="1"/>
    <col min="8507" max="8507" width="13.140625" style="14" customWidth="1"/>
    <col min="8508" max="8508" width="13" style="14" customWidth="1"/>
    <col min="8509" max="8509" width="14.7109375" style="14" customWidth="1"/>
    <col min="8510" max="8512" width="9.140625" style="14" customWidth="1"/>
    <col min="8513" max="8513" width="10.5703125" style="14" customWidth="1"/>
    <col min="8514" max="8515" width="9.42578125" style="14" customWidth="1"/>
    <col min="8516" max="8516" width="9.28515625" style="14" customWidth="1"/>
    <col min="8517" max="8517" width="9" style="14" customWidth="1"/>
    <col min="8518" max="8518" width="8.7109375" style="14" customWidth="1"/>
    <col min="8519" max="8519" width="9.42578125" style="14" customWidth="1"/>
    <col min="8520" max="8520" width="7.42578125" style="14" customWidth="1"/>
    <col min="8521" max="8521" width="8.28515625" style="14" customWidth="1"/>
    <col min="8522" max="8522" width="8" style="14" customWidth="1"/>
    <col min="8523" max="8523" width="11.42578125" style="14" customWidth="1"/>
    <col min="8524" max="8524" width="7.42578125" style="14" customWidth="1"/>
    <col min="8525" max="8525" width="12.140625" style="14" customWidth="1"/>
    <col min="8526" max="8526" width="9.7109375" style="14" customWidth="1"/>
    <col min="8527" max="8527" width="13.140625" style="14" customWidth="1"/>
    <col min="8528" max="8528" width="7.42578125" style="14" customWidth="1"/>
    <col min="8529" max="8529" width="20.7109375" style="14" customWidth="1"/>
    <col min="8530" max="8530" width="0.42578125" style="14" customWidth="1"/>
    <col min="8531" max="8531" width="13.28515625" style="14" customWidth="1"/>
    <col min="8532" max="8532" width="7.28515625" style="14" customWidth="1"/>
    <col min="8533" max="8533" width="13.140625" style="14" customWidth="1"/>
    <col min="8534" max="8729" width="9.140625" style="14"/>
    <col min="8730" max="8730" width="5.5703125" style="14" customWidth="1"/>
    <col min="8731" max="8731" width="29.42578125" style="14" customWidth="1"/>
    <col min="8732" max="8742" width="0" style="14" hidden="1" customWidth="1"/>
    <col min="8743" max="8743" width="14" style="14" customWidth="1"/>
    <col min="8744" max="8744" width="12.85546875" style="14" customWidth="1"/>
    <col min="8745" max="8745" width="13.85546875" style="14" customWidth="1"/>
    <col min="8746" max="8746" width="15" style="14" customWidth="1"/>
    <col min="8747" max="8747" width="12.85546875" style="14" customWidth="1"/>
    <col min="8748" max="8748" width="11.7109375" style="14" customWidth="1"/>
    <col min="8749" max="8749" width="13.85546875" style="14" customWidth="1"/>
    <col min="8750" max="8750" width="10.140625" style="14" customWidth="1"/>
    <col min="8751" max="8751" width="11.85546875" style="14" customWidth="1"/>
    <col min="8752" max="8752" width="10.42578125" style="14" customWidth="1"/>
    <col min="8753" max="8753" width="10.7109375" style="14" customWidth="1"/>
    <col min="8754" max="8754" width="11" style="14" customWidth="1"/>
    <col min="8755" max="8755" width="9.85546875" style="14" customWidth="1"/>
    <col min="8756" max="8756" width="12.85546875" style="14" customWidth="1"/>
    <col min="8757" max="8757" width="13" style="14" customWidth="1"/>
    <col min="8758" max="8758" width="15" style="14" customWidth="1"/>
    <col min="8759" max="8759" width="11.42578125" style="14" customWidth="1"/>
    <col min="8760" max="8760" width="12" style="14" customWidth="1"/>
    <col min="8761" max="8761" width="11.42578125" style="14" customWidth="1"/>
    <col min="8762" max="8762" width="13.28515625" style="14" customWidth="1"/>
    <col min="8763" max="8763" width="13.140625" style="14" customWidth="1"/>
    <col min="8764" max="8764" width="13" style="14" customWidth="1"/>
    <col min="8765" max="8765" width="14.7109375" style="14" customWidth="1"/>
    <col min="8766" max="8768" width="9.140625" style="14" customWidth="1"/>
    <col min="8769" max="8769" width="10.5703125" style="14" customWidth="1"/>
    <col min="8770" max="8771" width="9.42578125" style="14" customWidth="1"/>
    <col min="8772" max="8772" width="9.28515625" style="14" customWidth="1"/>
    <col min="8773" max="8773" width="9" style="14" customWidth="1"/>
    <col min="8774" max="8774" width="8.7109375" style="14" customWidth="1"/>
    <col min="8775" max="8775" width="9.42578125" style="14" customWidth="1"/>
    <col min="8776" max="8776" width="7.42578125" style="14" customWidth="1"/>
    <col min="8777" max="8777" width="8.28515625" style="14" customWidth="1"/>
    <col min="8778" max="8778" width="8" style="14" customWidth="1"/>
    <col min="8779" max="8779" width="11.42578125" style="14" customWidth="1"/>
    <col min="8780" max="8780" width="7.42578125" style="14" customWidth="1"/>
    <col min="8781" max="8781" width="12.140625" style="14" customWidth="1"/>
    <col min="8782" max="8782" width="9.7109375" style="14" customWidth="1"/>
    <col min="8783" max="8783" width="13.140625" style="14" customWidth="1"/>
    <col min="8784" max="8784" width="7.42578125" style="14" customWidth="1"/>
    <col min="8785" max="8785" width="20.7109375" style="14" customWidth="1"/>
    <col min="8786" max="8786" width="0.42578125" style="14" customWidth="1"/>
    <col min="8787" max="8787" width="13.28515625" style="14" customWidth="1"/>
    <col min="8788" max="8788" width="7.28515625" style="14" customWidth="1"/>
    <col min="8789" max="8789" width="13.140625" style="14" customWidth="1"/>
    <col min="8790" max="8985" width="9.140625" style="14"/>
    <col min="8986" max="8986" width="5.5703125" style="14" customWidth="1"/>
    <col min="8987" max="8987" width="29.42578125" style="14" customWidth="1"/>
    <col min="8988" max="8998" width="0" style="14" hidden="1" customWidth="1"/>
    <col min="8999" max="8999" width="14" style="14" customWidth="1"/>
    <col min="9000" max="9000" width="12.85546875" style="14" customWidth="1"/>
    <col min="9001" max="9001" width="13.85546875" style="14" customWidth="1"/>
    <col min="9002" max="9002" width="15" style="14" customWidth="1"/>
    <col min="9003" max="9003" width="12.85546875" style="14" customWidth="1"/>
    <col min="9004" max="9004" width="11.7109375" style="14" customWidth="1"/>
    <col min="9005" max="9005" width="13.85546875" style="14" customWidth="1"/>
    <col min="9006" max="9006" width="10.140625" style="14" customWidth="1"/>
    <col min="9007" max="9007" width="11.85546875" style="14" customWidth="1"/>
    <col min="9008" max="9008" width="10.42578125" style="14" customWidth="1"/>
    <col min="9009" max="9009" width="10.7109375" style="14" customWidth="1"/>
    <col min="9010" max="9010" width="11" style="14" customWidth="1"/>
    <col min="9011" max="9011" width="9.85546875" style="14" customWidth="1"/>
    <col min="9012" max="9012" width="12.85546875" style="14" customWidth="1"/>
    <col min="9013" max="9013" width="13" style="14" customWidth="1"/>
    <col min="9014" max="9014" width="15" style="14" customWidth="1"/>
    <col min="9015" max="9015" width="11.42578125" style="14" customWidth="1"/>
    <col min="9016" max="9016" width="12" style="14" customWidth="1"/>
    <col min="9017" max="9017" width="11.42578125" style="14" customWidth="1"/>
    <col min="9018" max="9018" width="13.28515625" style="14" customWidth="1"/>
    <col min="9019" max="9019" width="13.140625" style="14" customWidth="1"/>
    <col min="9020" max="9020" width="13" style="14" customWidth="1"/>
    <col min="9021" max="9021" width="14.7109375" style="14" customWidth="1"/>
    <col min="9022" max="9024" width="9.140625" style="14" customWidth="1"/>
    <col min="9025" max="9025" width="10.5703125" style="14" customWidth="1"/>
    <col min="9026" max="9027" width="9.42578125" style="14" customWidth="1"/>
    <col min="9028" max="9028" width="9.28515625" style="14" customWidth="1"/>
    <col min="9029" max="9029" width="9" style="14" customWidth="1"/>
    <col min="9030" max="9030" width="8.7109375" style="14" customWidth="1"/>
    <col min="9031" max="9031" width="9.42578125" style="14" customWidth="1"/>
    <col min="9032" max="9032" width="7.42578125" style="14" customWidth="1"/>
    <col min="9033" max="9033" width="8.28515625" style="14" customWidth="1"/>
    <col min="9034" max="9034" width="8" style="14" customWidth="1"/>
    <col min="9035" max="9035" width="11.42578125" style="14" customWidth="1"/>
    <col min="9036" max="9036" width="7.42578125" style="14" customWidth="1"/>
    <col min="9037" max="9037" width="12.140625" style="14" customWidth="1"/>
    <col min="9038" max="9038" width="9.7109375" style="14" customWidth="1"/>
    <col min="9039" max="9039" width="13.140625" style="14" customWidth="1"/>
    <col min="9040" max="9040" width="7.42578125" style="14" customWidth="1"/>
    <col min="9041" max="9041" width="20.7109375" style="14" customWidth="1"/>
    <col min="9042" max="9042" width="0.42578125" style="14" customWidth="1"/>
    <col min="9043" max="9043" width="13.28515625" style="14" customWidth="1"/>
    <col min="9044" max="9044" width="7.28515625" style="14" customWidth="1"/>
    <col min="9045" max="9045" width="13.140625" style="14" customWidth="1"/>
    <col min="9046" max="9241" width="9.140625" style="14"/>
    <col min="9242" max="9242" width="5.5703125" style="14" customWidth="1"/>
    <col min="9243" max="9243" width="29.42578125" style="14" customWidth="1"/>
    <col min="9244" max="9254" width="0" style="14" hidden="1" customWidth="1"/>
    <col min="9255" max="9255" width="14" style="14" customWidth="1"/>
    <col min="9256" max="9256" width="12.85546875" style="14" customWidth="1"/>
    <col min="9257" max="9257" width="13.85546875" style="14" customWidth="1"/>
    <col min="9258" max="9258" width="15" style="14" customWidth="1"/>
    <col min="9259" max="9259" width="12.85546875" style="14" customWidth="1"/>
    <col min="9260" max="9260" width="11.7109375" style="14" customWidth="1"/>
    <col min="9261" max="9261" width="13.85546875" style="14" customWidth="1"/>
    <col min="9262" max="9262" width="10.140625" style="14" customWidth="1"/>
    <col min="9263" max="9263" width="11.85546875" style="14" customWidth="1"/>
    <col min="9264" max="9264" width="10.42578125" style="14" customWidth="1"/>
    <col min="9265" max="9265" width="10.7109375" style="14" customWidth="1"/>
    <col min="9266" max="9266" width="11" style="14" customWidth="1"/>
    <col min="9267" max="9267" width="9.85546875" style="14" customWidth="1"/>
    <col min="9268" max="9268" width="12.85546875" style="14" customWidth="1"/>
    <col min="9269" max="9269" width="13" style="14" customWidth="1"/>
    <col min="9270" max="9270" width="15" style="14" customWidth="1"/>
    <col min="9271" max="9271" width="11.42578125" style="14" customWidth="1"/>
    <col min="9272" max="9272" width="12" style="14" customWidth="1"/>
    <col min="9273" max="9273" width="11.42578125" style="14" customWidth="1"/>
    <col min="9274" max="9274" width="13.28515625" style="14" customWidth="1"/>
    <col min="9275" max="9275" width="13.140625" style="14" customWidth="1"/>
    <col min="9276" max="9276" width="13" style="14" customWidth="1"/>
    <col min="9277" max="9277" width="14.7109375" style="14" customWidth="1"/>
    <col min="9278" max="9280" width="9.140625" style="14" customWidth="1"/>
    <col min="9281" max="9281" width="10.5703125" style="14" customWidth="1"/>
    <col min="9282" max="9283" width="9.42578125" style="14" customWidth="1"/>
    <col min="9284" max="9284" width="9.28515625" style="14" customWidth="1"/>
    <col min="9285" max="9285" width="9" style="14" customWidth="1"/>
    <col min="9286" max="9286" width="8.7109375" style="14" customWidth="1"/>
    <col min="9287" max="9287" width="9.42578125" style="14" customWidth="1"/>
    <col min="9288" max="9288" width="7.42578125" style="14" customWidth="1"/>
    <col min="9289" max="9289" width="8.28515625" style="14" customWidth="1"/>
    <col min="9290" max="9290" width="8" style="14" customWidth="1"/>
    <col min="9291" max="9291" width="11.42578125" style="14" customWidth="1"/>
    <col min="9292" max="9292" width="7.42578125" style="14" customWidth="1"/>
    <col min="9293" max="9293" width="12.140625" style="14" customWidth="1"/>
    <col min="9294" max="9294" width="9.7109375" style="14" customWidth="1"/>
    <col min="9295" max="9295" width="13.140625" style="14" customWidth="1"/>
    <col min="9296" max="9296" width="7.42578125" style="14" customWidth="1"/>
    <col min="9297" max="9297" width="20.7109375" style="14" customWidth="1"/>
    <col min="9298" max="9298" width="0.42578125" style="14" customWidth="1"/>
    <col min="9299" max="9299" width="13.28515625" style="14" customWidth="1"/>
    <col min="9300" max="9300" width="7.28515625" style="14" customWidth="1"/>
    <col min="9301" max="9301" width="13.140625" style="14" customWidth="1"/>
    <col min="9302" max="9497" width="9.140625" style="14"/>
    <col min="9498" max="9498" width="5.5703125" style="14" customWidth="1"/>
    <col min="9499" max="9499" width="29.42578125" style="14" customWidth="1"/>
    <col min="9500" max="9510" width="0" style="14" hidden="1" customWidth="1"/>
    <col min="9511" max="9511" width="14" style="14" customWidth="1"/>
    <col min="9512" max="9512" width="12.85546875" style="14" customWidth="1"/>
    <col min="9513" max="9513" width="13.85546875" style="14" customWidth="1"/>
    <col min="9514" max="9514" width="15" style="14" customWidth="1"/>
    <col min="9515" max="9515" width="12.85546875" style="14" customWidth="1"/>
    <col min="9516" max="9516" width="11.7109375" style="14" customWidth="1"/>
    <col min="9517" max="9517" width="13.85546875" style="14" customWidth="1"/>
    <col min="9518" max="9518" width="10.140625" style="14" customWidth="1"/>
    <col min="9519" max="9519" width="11.85546875" style="14" customWidth="1"/>
    <col min="9520" max="9520" width="10.42578125" style="14" customWidth="1"/>
    <col min="9521" max="9521" width="10.7109375" style="14" customWidth="1"/>
    <col min="9522" max="9522" width="11" style="14" customWidth="1"/>
    <col min="9523" max="9523" width="9.85546875" style="14" customWidth="1"/>
    <col min="9524" max="9524" width="12.85546875" style="14" customWidth="1"/>
    <col min="9525" max="9525" width="13" style="14" customWidth="1"/>
    <col min="9526" max="9526" width="15" style="14" customWidth="1"/>
    <col min="9527" max="9527" width="11.42578125" style="14" customWidth="1"/>
    <col min="9528" max="9528" width="12" style="14" customWidth="1"/>
    <col min="9529" max="9529" width="11.42578125" style="14" customWidth="1"/>
    <col min="9530" max="9530" width="13.28515625" style="14" customWidth="1"/>
    <col min="9531" max="9531" width="13.140625" style="14" customWidth="1"/>
    <col min="9532" max="9532" width="13" style="14" customWidth="1"/>
    <col min="9533" max="9533" width="14.7109375" style="14" customWidth="1"/>
    <col min="9534" max="9536" width="9.140625" style="14" customWidth="1"/>
    <col min="9537" max="9537" width="10.5703125" style="14" customWidth="1"/>
    <col min="9538" max="9539" width="9.42578125" style="14" customWidth="1"/>
    <col min="9540" max="9540" width="9.28515625" style="14" customWidth="1"/>
    <col min="9541" max="9541" width="9" style="14" customWidth="1"/>
    <col min="9542" max="9542" width="8.7109375" style="14" customWidth="1"/>
    <col min="9543" max="9543" width="9.42578125" style="14" customWidth="1"/>
    <col min="9544" max="9544" width="7.42578125" style="14" customWidth="1"/>
    <col min="9545" max="9545" width="8.28515625" style="14" customWidth="1"/>
    <col min="9546" max="9546" width="8" style="14" customWidth="1"/>
    <col min="9547" max="9547" width="11.42578125" style="14" customWidth="1"/>
    <col min="9548" max="9548" width="7.42578125" style="14" customWidth="1"/>
    <col min="9549" max="9549" width="12.140625" style="14" customWidth="1"/>
    <col min="9550" max="9550" width="9.7109375" style="14" customWidth="1"/>
    <col min="9551" max="9551" width="13.140625" style="14" customWidth="1"/>
    <col min="9552" max="9552" width="7.42578125" style="14" customWidth="1"/>
    <col min="9553" max="9553" width="20.7109375" style="14" customWidth="1"/>
    <col min="9554" max="9554" width="0.42578125" style="14" customWidth="1"/>
    <col min="9555" max="9555" width="13.28515625" style="14" customWidth="1"/>
    <col min="9556" max="9556" width="7.28515625" style="14" customWidth="1"/>
    <col min="9557" max="9557" width="13.140625" style="14" customWidth="1"/>
    <col min="9558" max="9753" width="9.140625" style="14"/>
    <col min="9754" max="9754" width="5.5703125" style="14" customWidth="1"/>
    <col min="9755" max="9755" width="29.42578125" style="14" customWidth="1"/>
    <col min="9756" max="9766" width="0" style="14" hidden="1" customWidth="1"/>
    <col min="9767" max="9767" width="14" style="14" customWidth="1"/>
    <col min="9768" max="9768" width="12.85546875" style="14" customWidth="1"/>
    <col min="9769" max="9769" width="13.85546875" style="14" customWidth="1"/>
    <col min="9770" max="9770" width="15" style="14" customWidth="1"/>
    <col min="9771" max="9771" width="12.85546875" style="14" customWidth="1"/>
    <col min="9772" max="9772" width="11.7109375" style="14" customWidth="1"/>
    <col min="9773" max="9773" width="13.85546875" style="14" customWidth="1"/>
    <col min="9774" max="9774" width="10.140625" style="14" customWidth="1"/>
    <col min="9775" max="9775" width="11.85546875" style="14" customWidth="1"/>
    <col min="9776" max="9776" width="10.42578125" style="14" customWidth="1"/>
    <col min="9777" max="9777" width="10.7109375" style="14" customWidth="1"/>
    <col min="9778" max="9778" width="11" style="14" customWidth="1"/>
    <col min="9779" max="9779" width="9.85546875" style="14" customWidth="1"/>
    <col min="9780" max="9780" width="12.85546875" style="14" customWidth="1"/>
    <col min="9781" max="9781" width="13" style="14" customWidth="1"/>
    <col min="9782" max="9782" width="15" style="14" customWidth="1"/>
    <col min="9783" max="9783" width="11.42578125" style="14" customWidth="1"/>
    <col min="9784" max="9784" width="12" style="14" customWidth="1"/>
    <col min="9785" max="9785" width="11.42578125" style="14" customWidth="1"/>
    <col min="9786" max="9786" width="13.28515625" style="14" customWidth="1"/>
    <col min="9787" max="9787" width="13.140625" style="14" customWidth="1"/>
    <col min="9788" max="9788" width="13" style="14" customWidth="1"/>
    <col min="9789" max="9789" width="14.7109375" style="14" customWidth="1"/>
    <col min="9790" max="9792" width="9.140625" style="14" customWidth="1"/>
    <col min="9793" max="9793" width="10.5703125" style="14" customWidth="1"/>
    <col min="9794" max="9795" width="9.42578125" style="14" customWidth="1"/>
    <col min="9796" max="9796" width="9.28515625" style="14" customWidth="1"/>
    <col min="9797" max="9797" width="9" style="14" customWidth="1"/>
    <col min="9798" max="9798" width="8.7109375" style="14" customWidth="1"/>
    <col min="9799" max="9799" width="9.42578125" style="14" customWidth="1"/>
    <col min="9800" max="9800" width="7.42578125" style="14" customWidth="1"/>
    <col min="9801" max="9801" width="8.28515625" style="14" customWidth="1"/>
    <col min="9802" max="9802" width="8" style="14" customWidth="1"/>
    <col min="9803" max="9803" width="11.42578125" style="14" customWidth="1"/>
    <col min="9804" max="9804" width="7.42578125" style="14" customWidth="1"/>
    <col min="9805" max="9805" width="12.140625" style="14" customWidth="1"/>
    <col min="9806" max="9806" width="9.7109375" style="14" customWidth="1"/>
    <col min="9807" max="9807" width="13.140625" style="14" customWidth="1"/>
    <col min="9808" max="9808" width="7.42578125" style="14" customWidth="1"/>
    <col min="9809" max="9809" width="20.7109375" style="14" customWidth="1"/>
    <col min="9810" max="9810" width="0.42578125" style="14" customWidth="1"/>
    <col min="9811" max="9811" width="13.28515625" style="14" customWidth="1"/>
    <col min="9812" max="9812" width="7.28515625" style="14" customWidth="1"/>
    <col min="9813" max="9813" width="13.140625" style="14" customWidth="1"/>
    <col min="9814" max="10009" width="9.140625" style="14"/>
    <col min="10010" max="10010" width="5.5703125" style="14" customWidth="1"/>
    <col min="10011" max="10011" width="29.42578125" style="14" customWidth="1"/>
    <col min="10012" max="10022" width="0" style="14" hidden="1" customWidth="1"/>
    <col min="10023" max="10023" width="14" style="14" customWidth="1"/>
    <col min="10024" max="10024" width="12.85546875" style="14" customWidth="1"/>
    <col min="10025" max="10025" width="13.85546875" style="14" customWidth="1"/>
    <col min="10026" max="10026" width="15" style="14" customWidth="1"/>
    <col min="10027" max="10027" width="12.85546875" style="14" customWidth="1"/>
    <col min="10028" max="10028" width="11.7109375" style="14" customWidth="1"/>
    <col min="10029" max="10029" width="13.85546875" style="14" customWidth="1"/>
    <col min="10030" max="10030" width="10.140625" style="14" customWidth="1"/>
    <col min="10031" max="10031" width="11.85546875" style="14" customWidth="1"/>
    <col min="10032" max="10032" width="10.42578125" style="14" customWidth="1"/>
    <col min="10033" max="10033" width="10.7109375" style="14" customWidth="1"/>
    <col min="10034" max="10034" width="11" style="14" customWidth="1"/>
    <col min="10035" max="10035" width="9.85546875" style="14" customWidth="1"/>
    <col min="10036" max="10036" width="12.85546875" style="14" customWidth="1"/>
    <col min="10037" max="10037" width="13" style="14" customWidth="1"/>
    <col min="10038" max="10038" width="15" style="14" customWidth="1"/>
    <col min="10039" max="10039" width="11.42578125" style="14" customWidth="1"/>
    <col min="10040" max="10040" width="12" style="14" customWidth="1"/>
    <col min="10041" max="10041" width="11.42578125" style="14" customWidth="1"/>
    <col min="10042" max="10042" width="13.28515625" style="14" customWidth="1"/>
    <col min="10043" max="10043" width="13.140625" style="14" customWidth="1"/>
    <col min="10044" max="10044" width="13" style="14" customWidth="1"/>
    <col min="10045" max="10045" width="14.7109375" style="14" customWidth="1"/>
    <col min="10046" max="10048" width="9.140625" style="14" customWidth="1"/>
    <col min="10049" max="10049" width="10.5703125" style="14" customWidth="1"/>
    <col min="10050" max="10051" width="9.42578125" style="14" customWidth="1"/>
    <col min="10052" max="10052" width="9.28515625" style="14" customWidth="1"/>
    <col min="10053" max="10053" width="9" style="14" customWidth="1"/>
    <col min="10054" max="10054" width="8.7109375" style="14" customWidth="1"/>
    <col min="10055" max="10055" width="9.42578125" style="14" customWidth="1"/>
    <col min="10056" max="10056" width="7.42578125" style="14" customWidth="1"/>
    <col min="10057" max="10057" width="8.28515625" style="14" customWidth="1"/>
    <col min="10058" max="10058" width="8" style="14" customWidth="1"/>
    <col min="10059" max="10059" width="11.42578125" style="14" customWidth="1"/>
    <col min="10060" max="10060" width="7.42578125" style="14" customWidth="1"/>
    <col min="10061" max="10061" width="12.140625" style="14" customWidth="1"/>
    <col min="10062" max="10062" width="9.7109375" style="14" customWidth="1"/>
    <col min="10063" max="10063" width="13.140625" style="14" customWidth="1"/>
    <col min="10064" max="10064" width="7.42578125" style="14" customWidth="1"/>
    <col min="10065" max="10065" width="20.7109375" style="14" customWidth="1"/>
    <col min="10066" max="10066" width="0.42578125" style="14" customWidth="1"/>
    <col min="10067" max="10067" width="13.28515625" style="14" customWidth="1"/>
    <col min="10068" max="10068" width="7.28515625" style="14" customWidth="1"/>
    <col min="10069" max="10069" width="13.140625" style="14" customWidth="1"/>
    <col min="10070" max="10265" width="9.140625" style="14"/>
    <col min="10266" max="10266" width="5.5703125" style="14" customWidth="1"/>
    <col min="10267" max="10267" width="29.42578125" style="14" customWidth="1"/>
    <col min="10268" max="10278" width="0" style="14" hidden="1" customWidth="1"/>
    <col min="10279" max="10279" width="14" style="14" customWidth="1"/>
    <col min="10280" max="10280" width="12.85546875" style="14" customWidth="1"/>
    <col min="10281" max="10281" width="13.85546875" style="14" customWidth="1"/>
    <col min="10282" max="10282" width="15" style="14" customWidth="1"/>
    <col min="10283" max="10283" width="12.85546875" style="14" customWidth="1"/>
    <col min="10284" max="10284" width="11.7109375" style="14" customWidth="1"/>
    <col min="10285" max="10285" width="13.85546875" style="14" customWidth="1"/>
    <col min="10286" max="10286" width="10.140625" style="14" customWidth="1"/>
    <col min="10287" max="10287" width="11.85546875" style="14" customWidth="1"/>
    <col min="10288" max="10288" width="10.42578125" style="14" customWidth="1"/>
    <col min="10289" max="10289" width="10.7109375" style="14" customWidth="1"/>
    <col min="10290" max="10290" width="11" style="14" customWidth="1"/>
    <col min="10291" max="10291" width="9.85546875" style="14" customWidth="1"/>
    <col min="10292" max="10292" width="12.85546875" style="14" customWidth="1"/>
    <col min="10293" max="10293" width="13" style="14" customWidth="1"/>
    <col min="10294" max="10294" width="15" style="14" customWidth="1"/>
    <col min="10295" max="10295" width="11.42578125" style="14" customWidth="1"/>
    <col min="10296" max="10296" width="12" style="14" customWidth="1"/>
    <col min="10297" max="10297" width="11.42578125" style="14" customWidth="1"/>
    <col min="10298" max="10298" width="13.28515625" style="14" customWidth="1"/>
    <col min="10299" max="10299" width="13.140625" style="14" customWidth="1"/>
    <col min="10300" max="10300" width="13" style="14" customWidth="1"/>
    <col min="10301" max="10301" width="14.7109375" style="14" customWidth="1"/>
    <col min="10302" max="10304" width="9.140625" style="14" customWidth="1"/>
    <col min="10305" max="10305" width="10.5703125" style="14" customWidth="1"/>
    <col min="10306" max="10307" width="9.42578125" style="14" customWidth="1"/>
    <col min="10308" max="10308" width="9.28515625" style="14" customWidth="1"/>
    <col min="10309" max="10309" width="9" style="14" customWidth="1"/>
    <col min="10310" max="10310" width="8.7109375" style="14" customWidth="1"/>
    <col min="10311" max="10311" width="9.42578125" style="14" customWidth="1"/>
    <col min="10312" max="10312" width="7.42578125" style="14" customWidth="1"/>
    <col min="10313" max="10313" width="8.28515625" style="14" customWidth="1"/>
    <col min="10314" max="10314" width="8" style="14" customWidth="1"/>
    <col min="10315" max="10315" width="11.42578125" style="14" customWidth="1"/>
    <col min="10316" max="10316" width="7.42578125" style="14" customWidth="1"/>
    <col min="10317" max="10317" width="12.140625" style="14" customWidth="1"/>
    <col min="10318" max="10318" width="9.7109375" style="14" customWidth="1"/>
    <col min="10319" max="10319" width="13.140625" style="14" customWidth="1"/>
    <col min="10320" max="10320" width="7.42578125" style="14" customWidth="1"/>
    <col min="10321" max="10321" width="20.7109375" style="14" customWidth="1"/>
    <col min="10322" max="10322" width="0.42578125" style="14" customWidth="1"/>
    <col min="10323" max="10323" width="13.28515625" style="14" customWidth="1"/>
    <col min="10324" max="10324" width="7.28515625" style="14" customWidth="1"/>
    <col min="10325" max="10325" width="13.140625" style="14" customWidth="1"/>
    <col min="10326" max="10521" width="9.140625" style="14"/>
    <col min="10522" max="10522" width="5.5703125" style="14" customWidth="1"/>
    <col min="10523" max="10523" width="29.42578125" style="14" customWidth="1"/>
    <col min="10524" max="10534" width="0" style="14" hidden="1" customWidth="1"/>
    <col min="10535" max="10535" width="14" style="14" customWidth="1"/>
    <col min="10536" max="10536" width="12.85546875" style="14" customWidth="1"/>
    <col min="10537" max="10537" width="13.85546875" style="14" customWidth="1"/>
    <col min="10538" max="10538" width="15" style="14" customWidth="1"/>
    <col min="10539" max="10539" width="12.85546875" style="14" customWidth="1"/>
    <col min="10540" max="10540" width="11.7109375" style="14" customWidth="1"/>
    <col min="10541" max="10541" width="13.85546875" style="14" customWidth="1"/>
    <col min="10542" max="10542" width="10.140625" style="14" customWidth="1"/>
    <col min="10543" max="10543" width="11.85546875" style="14" customWidth="1"/>
    <col min="10544" max="10544" width="10.42578125" style="14" customWidth="1"/>
    <col min="10545" max="10545" width="10.7109375" style="14" customWidth="1"/>
    <col min="10546" max="10546" width="11" style="14" customWidth="1"/>
    <col min="10547" max="10547" width="9.85546875" style="14" customWidth="1"/>
    <col min="10548" max="10548" width="12.85546875" style="14" customWidth="1"/>
    <col min="10549" max="10549" width="13" style="14" customWidth="1"/>
    <col min="10550" max="10550" width="15" style="14" customWidth="1"/>
    <col min="10551" max="10551" width="11.42578125" style="14" customWidth="1"/>
    <col min="10552" max="10552" width="12" style="14" customWidth="1"/>
    <col min="10553" max="10553" width="11.42578125" style="14" customWidth="1"/>
    <col min="10554" max="10554" width="13.28515625" style="14" customWidth="1"/>
    <col min="10555" max="10555" width="13.140625" style="14" customWidth="1"/>
    <col min="10556" max="10556" width="13" style="14" customWidth="1"/>
    <col min="10557" max="10557" width="14.7109375" style="14" customWidth="1"/>
    <col min="10558" max="10560" width="9.140625" style="14" customWidth="1"/>
    <col min="10561" max="10561" width="10.5703125" style="14" customWidth="1"/>
    <col min="10562" max="10563" width="9.42578125" style="14" customWidth="1"/>
    <col min="10564" max="10564" width="9.28515625" style="14" customWidth="1"/>
    <col min="10565" max="10565" width="9" style="14" customWidth="1"/>
    <col min="10566" max="10566" width="8.7109375" style="14" customWidth="1"/>
    <col min="10567" max="10567" width="9.42578125" style="14" customWidth="1"/>
    <col min="10568" max="10568" width="7.42578125" style="14" customWidth="1"/>
    <col min="10569" max="10569" width="8.28515625" style="14" customWidth="1"/>
    <col min="10570" max="10570" width="8" style="14" customWidth="1"/>
    <col min="10571" max="10571" width="11.42578125" style="14" customWidth="1"/>
    <col min="10572" max="10572" width="7.42578125" style="14" customWidth="1"/>
    <col min="10573" max="10573" width="12.140625" style="14" customWidth="1"/>
    <col min="10574" max="10574" width="9.7109375" style="14" customWidth="1"/>
    <col min="10575" max="10575" width="13.140625" style="14" customWidth="1"/>
    <col min="10576" max="10576" width="7.42578125" style="14" customWidth="1"/>
    <col min="10577" max="10577" width="20.7109375" style="14" customWidth="1"/>
    <col min="10578" max="10578" width="0.42578125" style="14" customWidth="1"/>
    <col min="10579" max="10579" width="13.28515625" style="14" customWidth="1"/>
    <col min="10580" max="10580" width="7.28515625" style="14" customWidth="1"/>
    <col min="10581" max="10581" width="13.140625" style="14" customWidth="1"/>
    <col min="10582" max="10777" width="9.140625" style="14"/>
    <col min="10778" max="10778" width="5.5703125" style="14" customWidth="1"/>
    <col min="10779" max="10779" width="29.42578125" style="14" customWidth="1"/>
    <col min="10780" max="10790" width="0" style="14" hidden="1" customWidth="1"/>
    <col min="10791" max="10791" width="14" style="14" customWidth="1"/>
    <col min="10792" max="10792" width="12.85546875" style="14" customWidth="1"/>
    <col min="10793" max="10793" width="13.85546875" style="14" customWidth="1"/>
    <col min="10794" max="10794" width="15" style="14" customWidth="1"/>
    <col min="10795" max="10795" width="12.85546875" style="14" customWidth="1"/>
    <col min="10796" max="10796" width="11.7109375" style="14" customWidth="1"/>
    <col min="10797" max="10797" width="13.85546875" style="14" customWidth="1"/>
    <col min="10798" max="10798" width="10.140625" style="14" customWidth="1"/>
    <col min="10799" max="10799" width="11.85546875" style="14" customWidth="1"/>
    <col min="10800" max="10800" width="10.42578125" style="14" customWidth="1"/>
    <col min="10801" max="10801" width="10.7109375" style="14" customWidth="1"/>
    <col min="10802" max="10802" width="11" style="14" customWidth="1"/>
    <col min="10803" max="10803" width="9.85546875" style="14" customWidth="1"/>
    <col min="10804" max="10804" width="12.85546875" style="14" customWidth="1"/>
    <col min="10805" max="10805" width="13" style="14" customWidth="1"/>
    <col min="10806" max="10806" width="15" style="14" customWidth="1"/>
    <col min="10807" max="10807" width="11.42578125" style="14" customWidth="1"/>
    <col min="10808" max="10808" width="12" style="14" customWidth="1"/>
    <col min="10809" max="10809" width="11.42578125" style="14" customWidth="1"/>
    <col min="10810" max="10810" width="13.28515625" style="14" customWidth="1"/>
    <col min="10811" max="10811" width="13.140625" style="14" customWidth="1"/>
    <col min="10812" max="10812" width="13" style="14" customWidth="1"/>
    <col min="10813" max="10813" width="14.7109375" style="14" customWidth="1"/>
    <col min="10814" max="10816" width="9.140625" style="14" customWidth="1"/>
    <col min="10817" max="10817" width="10.5703125" style="14" customWidth="1"/>
    <col min="10818" max="10819" width="9.42578125" style="14" customWidth="1"/>
    <col min="10820" max="10820" width="9.28515625" style="14" customWidth="1"/>
    <col min="10821" max="10821" width="9" style="14" customWidth="1"/>
    <col min="10822" max="10822" width="8.7109375" style="14" customWidth="1"/>
    <col min="10823" max="10823" width="9.42578125" style="14" customWidth="1"/>
    <col min="10824" max="10824" width="7.42578125" style="14" customWidth="1"/>
    <col min="10825" max="10825" width="8.28515625" style="14" customWidth="1"/>
    <col min="10826" max="10826" width="8" style="14" customWidth="1"/>
    <col min="10827" max="10827" width="11.42578125" style="14" customWidth="1"/>
    <col min="10828" max="10828" width="7.42578125" style="14" customWidth="1"/>
    <col min="10829" max="10829" width="12.140625" style="14" customWidth="1"/>
    <col min="10830" max="10830" width="9.7109375" style="14" customWidth="1"/>
    <col min="10831" max="10831" width="13.140625" style="14" customWidth="1"/>
    <col min="10832" max="10832" width="7.42578125" style="14" customWidth="1"/>
    <col min="10833" max="10833" width="20.7109375" style="14" customWidth="1"/>
    <col min="10834" max="10834" width="0.42578125" style="14" customWidth="1"/>
    <col min="10835" max="10835" width="13.28515625" style="14" customWidth="1"/>
    <col min="10836" max="10836" width="7.28515625" style="14" customWidth="1"/>
    <col min="10837" max="10837" width="13.140625" style="14" customWidth="1"/>
    <col min="10838" max="11033" width="9.140625" style="14"/>
    <col min="11034" max="11034" width="5.5703125" style="14" customWidth="1"/>
    <col min="11035" max="11035" width="29.42578125" style="14" customWidth="1"/>
    <col min="11036" max="11046" width="0" style="14" hidden="1" customWidth="1"/>
    <col min="11047" max="11047" width="14" style="14" customWidth="1"/>
    <col min="11048" max="11048" width="12.85546875" style="14" customWidth="1"/>
    <col min="11049" max="11049" width="13.85546875" style="14" customWidth="1"/>
    <col min="11050" max="11050" width="15" style="14" customWidth="1"/>
    <col min="11051" max="11051" width="12.85546875" style="14" customWidth="1"/>
    <col min="11052" max="11052" width="11.7109375" style="14" customWidth="1"/>
    <col min="11053" max="11053" width="13.85546875" style="14" customWidth="1"/>
    <col min="11054" max="11054" width="10.140625" style="14" customWidth="1"/>
    <col min="11055" max="11055" width="11.85546875" style="14" customWidth="1"/>
    <col min="11056" max="11056" width="10.42578125" style="14" customWidth="1"/>
    <col min="11057" max="11057" width="10.7109375" style="14" customWidth="1"/>
    <col min="11058" max="11058" width="11" style="14" customWidth="1"/>
    <col min="11059" max="11059" width="9.85546875" style="14" customWidth="1"/>
    <col min="11060" max="11060" width="12.85546875" style="14" customWidth="1"/>
    <col min="11061" max="11061" width="13" style="14" customWidth="1"/>
    <col min="11062" max="11062" width="15" style="14" customWidth="1"/>
    <col min="11063" max="11063" width="11.42578125" style="14" customWidth="1"/>
    <col min="11064" max="11064" width="12" style="14" customWidth="1"/>
    <col min="11065" max="11065" width="11.42578125" style="14" customWidth="1"/>
    <col min="11066" max="11066" width="13.28515625" style="14" customWidth="1"/>
    <col min="11067" max="11067" width="13.140625" style="14" customWidth="1"/>
    <col min="11068" max="11068" width="13" style="14" customWidth="1"/>
    <col min="11069" max="11069" width="14.7109375" style="14" customWidth="1"/>
    <col min="11070" max="11072" width="9.140625" style="14" customWidth="1"/>
    <col min="11073" max="11073" width="10.5703125" style="14" customWidth="1"/>
    <col min="11074" max="11075" width="9.42578125" style="14" customWidth="1"/>
    <col min="11076" max="11076" width="9.28515625" style="14" customWidth="1"/>
    <col min="11077" max="11077" width="9" style="14" customWidth="1"/>
    <col min="11078" max="11078" width="8.7109375" style="14" customWidth="1"/>
    <col min="11079" max="11079" width="9.42578125" style="14" customWidth="1"/>
    <col min="11080" max="11080" width="7.42578125" style="14" customWidth="1"/>
    <col min="11081" max="11081" width="8.28515625" style="14" customWidth="1"/>
    <col min="11082" max="11082" width="8" style="14" customWidth="1"/>
    <col min="11083" max="11083" width="11.42578125" style="14" customWidth="1"/>
    <col min="11084" max="11084" width="7.42578125" style="14" customWidth="1"/>
    <col min="11085" max="11085" width="12.140625" style="14" customWidth="1"/>
    <col min="11086" max="11086" width="9.7109375" style="14" customWidth="1"/>
    <col min="11087" max="11087" width="13.140625" style="14" customWidth="1"/>
    <col min="11088" max="11088" width="7.42578125" style="14" customWidth="1"/>
    <col min="11089" max="11089" width="20.7109375" style="14" customWidth="1"/>
    <col min="11090" max="11090" width="0.42578125" style="14" customWidth="1"/>
    <col min="11091" max="11091" width="13.28515625" style="14" customWidth="1"/>
    <col min="11092" max="11092" width="7.28515625" style="14" customWidth="1"/>
    <col min="11093" max="11093" width="13.140625" style="14" customWidth="1"/>
    <col min="11094" max="11289" width="9.140625" style="14"/>
    <col min="11290" max="11290" width="5.5703125" style="14" customWidth="1"/>
    <col min="11291" max="11291" width="29.42578125" style="14" customWidth="1"/>
    <col min="11292" max="11302" width="0" style="14" hidden="1" customWidth="1"/>
    <col min="11303" max="11303" width="14" style="14" customWidth="1"/>
    <col min="11304" max="11304" width="12.85546875" style="14" customWidth="1"/>
    <col min="11305" max="11305" width="13.85546875" style="14" customWidth="1"/>
    <col min="11306" max="11306" width="15" style="14" customWidth="1"/>
    <col min="11307" max="11307" width="12.85546875" style="14" customWidth="1"/>
    <col min="11308" max="11308" width="11.7109375" style="14" customWidth="1"/>
    <col min="11309" max="11309" width="13.85546875" style="14" customWidth="1"/>
    <col min="11310" max="11310" width="10.140625" style="14" customWidth="1"/>
    <col min="11311" max="11311" width="11.85546875" style="14" customWidth="1"/>
    <col min="11312" max="11312" width="10.42578125" style="14" customWidth="1"/>
    <col min="11313" max="11313" width="10.7109375" style="14" customWidth="1"/>
    <col min="11314" max="11314" width="11" style="14" customWidth="1"/>
    <col min="11315" max="11315" width="9.85546875" style="14" customWidth="1"/>
    <col min="11316" max="11316" width="12.85546875" style="14" customWidth="1"/>
    <col min="11317" max="11317" width="13" style="14" customWidth="1"/>
    <col min="11318" max="11318" width="15" style="14" customWidth="1"/>
    <col min="11319" max="11319" width="11.42578125" style="14" customWidth="1"/>
    <col min="11320" max="11320" width="12" style="14" customWidth="1"/>
    <col min="11321" max="11321" width="11.42578125" style="14" customWidth="1"/>
    <col min="11322" max="11322" width="13.28515625" style="14" customWidth="1"/>
    <col min="11323" max="11323" width="13.140625" style="14" customWidth="1"/>
    <col min="11324" max="11324" width="13" style="14" customWidth="1"/>
    <col min="11325" max="11325" width="14.7109375" style="14" customWidth="1"/>
    <col min="11326" max="11328" width="9.140625" style="14" customWidth="1"/>
    <col min="11329" max="11329" width="10.5703125" style="14" customWidth="1"/>
    <col min="11330" max="11331" width="9.42578125" style="14" customWidth="1"/>
    <col min="11332" max="11332" width="9.28515625" style="14" customWidth="1"/>
    <col min="11333" max="11333" width="9" style="14" customWidth="1"/>
    <col min="11334" max="11334" width="8.7109375" style="14" customWidth="1"/>
    <col min="11335" max="11335" width="9.42578125" style="14" customWidth="1"/>
    <col min="11336" max="11336" width="7.42578125" style="14" customWidth="1"/>
    <col min="11337" max="11337" width="8.28515625" style="14" customWidth="1"/>
    <col min="11338" max="11338" width="8" style="14" customWidth="1"/>
    <col min="11339" max="11339" width="11.42578125" style="14" customWidth="1"/>
    <col min="11340" max="11340" width="7.42578125" style="14" customWidth="1"/>
    <col min="11341" max="11341" width="12.140625" style="14" customWidth="1"/>
    <col min="11342" max="11342" width="9.7109375" style="14" customWidth="1"/>
    <col min="11343" max="11343" width="13.140625" style="14" customWidth="1"/>
    <col min="11344" max="11344" width="7.42578125" style="14" customWidth="1"/>
    <col min="11345" max="11345" width="20.7109375" style="14" customWidth="1"/>
    <col min="11346" max="11346" width="0.42578125" style="14" customWidth="1"/>
    <col min="11347" max="11347" width="13.28515625" style="14" customWidth="1"/>
    <col min="11348" max="11348" width="7.28515625" style="14" customWidth="1"/>
    <col min="11349" max="11349" width="13.140625" style="14" customWidth="1"/>
    <col min="11350" max="11545" width="9.140625" style="14"/>
    <col min="11546" max="11546" width="5.5703125" style="14" customWidth="1"/>
    <col min="11547" max="11547" width="29.42578125" style="14" customWidth="1"/>
    <col min="11548" max="11558" width="0" style="14" hidden="1" customWidth="1"/>
    <col min="11559" max="11559" width="14" style="14" customWidth="1"/>
    <col min="11560" max="11560" width="12.85546875" style="14" customWidth="1"/>
    <col min="11561" max="11561" width="13.85546875" style="14" customWidth="1"/>
    <col min="11562" max="11562" width="15" style="14" customWidth="1"/>
    <col min="11563" max="11563" width="12.85546875" style="14" customWidth="1"/>
    <col min="11564" max="11564" width="11.7109375" style="14" customWidth="1"/>
    <col min="11565" max="11565" width="13.85546875" style="14" customWidth="1"/>
    <col min="11566" max="11566" width="10.140625" style="14" customWidth="1"/>
    <col min="11567" max="11567" width="11.85546875" style="14" customWidth="1"/>
    <col min="11568" max="11568" width="10.42578125" style="14" customWidth="1"/>
    <col min="11569" max="11569" width="10.7109375" style="14" customWidth="1"/>
    <col min="11570" max="11570" width="11" style="14" customWidth="1"/>
    <col min="11571" max="11571" width="9.85546875" style="14" customWidth="1"/>
    <col min="11572" max="11572" width="12.85546875" style="14" customWidth="1"/>
    <col min="11573" max="11573" width="13" style="14" customWidth="1"/>
    <col min="11574" max="11574" width="15" style="14" customWidth="1"/>
    <col min="11575" max="11575" width="11.42578125" style="14" customWidth="1"/>
    <col min="11576" max="11576" width="12" style="14" customWidth="1"/>
    <col min="11577" max="11577" width="11.42578125" style="14" customWidth="1"/>
    <col min="11578" max="11578" width="13.28515625" style="14" customWidth="1"/>
    <col min="11579" max="11579" width="13.140625" style="14" customWidth="1"/>
    <col min="11580" max="11580" width="13" style="14" customWidth="1"/>
    <col min="11581" max="11581" width="14.7109375" style="14" customWidth="1"/>
    <col min="11582" max="11584" width="9.140625" style="14" customWidth="1"/>
    <col min="11585" max="11585" width="10.5703125" style="14" customWidth="1"/>
    <col min="11586" max="11587" width="9.42578125" style="14" customWidth="1"/>
    <col min="11588" max="11588" width="9.28515625" style="14" customWidth="1"/>
    <col min="11589" max="11589" width="9" style="14" customWidth="1"/>
    <col min="11590" max="11590" width="8.7109375" style="14" customWidth="1"/>
    <col min="11591" max="11591" width="9.42578125" style="14" customWidth="1"/>
    <col min="11592" max="11592" width="7.42578125" style="14" customWidth="1"/>
    <col min="11593" max="11593" width="8.28515625" style="14" customWidth="1"/>
    <col min="11594" max="11594" width="8" style="14" customWidth="1"/>
    <col min="11595" max="11595" width="11.42578125" style="14" customWidth="1"/>
    <col min="11596" max="11596" width="7.42578125" style="14" customWidth="1"/>
    <col min="11597" max="11597" width="12.140625" style="14" customWidth="1"/>
    <col min="11598" max="11598" width="9.7109375" style="14" customWidth="1"/>
    <col min="11599" max="11599" width="13.140625" style="14" customWidth="1"/>
    <col min="11600" max="11600" width="7.42578125" style="14" customWidth="1"/>
    <col min="11601" max="11601" width="20.7109375" style="14" customWidth="1"/>
    <col min="11602" max="11602" width="0.42578125" style="14" customWidth="1"/>
    <col min="11603" max="11603" width="13.28515625" style="14" customWidth="1"/>
    <col min="11604" max="11604" width="7.28515625" style="14" customWidth="1"/>
    <col min="11605" max="11605" width="13.140625" style="14" customWidth="1"/>
    <col min="11606" max="11801" width="9.140625" style="14"/>
    <col min="11802" max="11802" width="5.5703125" style="14" customWidth="1"/>
    <col min="11803" max="11803" width="29.42578125" style="14" customWidth="1"/>
    <col min="11804" max="11814" width="0" style="14" hidden="1" customWidth="1"/>
    <col min="11815" max="11815" width="14" style="14" customWidth="1"/>
    <col min="11816" max="11816" width="12.85546875" style="14" customWidth="1"/>
    <col min="11817" max="11817" width="13.85546875" style="14" customWidth="1"/>
    <col min="11818" max="11818" width="15" style="14" customWidth="1"/>
    <col min="11819" max="11819" width="12.85546875" style="14" customWidth="1"/>
    <col min="11820" max="11820" width="11.7109375" style="14" customWidth="1"/>
    <col min="11821" max="11821" width="13.85546875" style="14" customWidth="1"/>
    <col min="11822" max="11822" width="10.140625" style="14" customWidth="1"/>
    <col min="11823" max="11823" width="11.85546875" style="14" customWidth="1"/>
    <col min="11824" max="11824" width="10.42578125" style="14" customWidth="1"/>
    <col min="11825" max="11825" width="10.7109375" style="14" customWidth="1"/>
    <col min="11826" max="11826" width="11" style="14" customWidth="1"/>
    <col min="11827" max="11827" width="9.85546875" style="14" customWidth="1"/>
    <col min="11828" max="11828" width="12.85546875" style="14" customWidth="1"/>
    <col min="11829" max="11829" width="13" style="14" customWidth="1"/>
    <col min="11830" max="11830" width="15" style="14" customWidth="1"/>
    <col min="11831" max="11831" width="11.42578125" style="14" customWidth="1"/>
    <col min="11832" max="11832" width="12" style="14" customWidth="1"/>
    <col min="11833" max="11833" width="11.42578125" style="14" customWidth="1"/>
    <col min="11834" max="11834" width="13.28515625" style="14" customWidth="1"/>
    <col min="11835" max="11835" width="13.140625" style="14" customWidth="1"/>
    <col min="11836" max="11836" width="13" style="14" customWidth="1"/>
    <col min="11837" max="11837" width="14.7109375" style="14" customWidth="1"/>
    <col min="11838" max="11840" width="9.140625" style="14" customWidth="1"/>
    <col min="11841" max="11841" width="10.5703125" style="14" customWidth="1"/>
    <col min="11842" max="11843" width="9.42578125" style="14" customWidth="1"/>
    <col min="11844" max="11844" width="9.28515625" style="14" customWidth="1"/>
    <col min="11845" max="11845" width="9" style="14" customWidth="1"/>
    <col min="11846" max="11846" width="8.7109375" style="14" customWidth="1"/>
    <col min="11847" max="11847" width="9.42578125" style="14" customWidth="1"/>
    <col min="11848" max="11848" width="7.42578125" style="14" customWidth="1"/>
    <col min="11849" max="11849" width="8.28515625" style="14" customWidth="1"/>
    <col min="11850" max="11850" width="8" style="14" customWidth="1"/>
    <col min="11851" max="11851" width="11.42578125" style="14" customWidth="1"/>
    <col min="11852" max="11852" width="7.42578125" style="14" customWidth="1"/>
    <col min="11853" max="11853" width="12.140625" style="14" customWidth="1"/>
    <col min="11854" max="11854" width="9.7109375" style="14" customWidth="1"/>
    <col min="11855" max="11855" width="13.140625" style="14" customWidth="1"/>
    <col min="11856" max="11856" width="7.42578125" style="14" customWidth="1"/>
    <col min="11857" max="11857" width="20.7109375" style="14" customWidth="1"/>
    <col min="11858" max="11858" width="0.42578125" style="14" customWidth="1"/>
    <col min="11859" max="11859" width="13.28515625" style="14" customWidth="1"/>
    <col min="11860" max="11860" width="7.28515625" style="14" customWidth="1"/>
    <col min="11861" max="11861" width="13.140625" style="14" customWidth="1"/>
    <col min="11862" max="12057" width="9.140625" style="14"/>
    <col min="12058" max="12058" width="5.5703125" style="14" customWidth="1"/>
    <col min="12059" max="12059" width="29.42578125" style="14" customWidth="1"/>
    <col min="12060" max="12070" width="0" style="14" hidden="1" customWidth="1"/>
    <col min="12071" max="12071" width="14" style="14" customWidth="1"/>
    <col min="12072" max="12072" width="12.85546875" style="14" customWidth="1"/>
    <col min="12073" max="12073" width="13.85546875" style="14" customWidth="1"/>
    <col min="12074" max="12074" width="15" style="14" customWidth="1"/>
    <col min="12075" max="12075" width="12.85546875" style="14" customWidth="1"/>
    <col min="12076" max="12076" width="11.7109375" style="14" customWidth="1"/>
    <col min="12077" max="12077" width="13.85546875" style="14" customWidth="1"/>
    <col min="12078" max="12078" width="10.140625" style="14" customWidth="1"/>
    <col min="12079" max="12079" width="11.85546875" style="14" customWidth="1"/>
    <col min="12080" max="12080" width="10.42578125" style="14" customWidth="1"/>
    <col min="12081" max="12081" width="10.7109375" style="14" customWidth="1"/>
    <col min="12082" max="12082" width="11" style="14" customWidth="1"/>
    <col min="12083" max="12083" width="9.85546875" style="14" customWidth="1"/>
    <col min="12084" max="12084" width="12.85546875" style="14" customWidth="1"/>
    <col min="12085" max="12085" width="13" style="14" customWidth="1"/>
    <col min="12086" max="12086" width="15" style="14" customWidth="1"/>
    <col min="12087" max="12087" width="11.42578125" style="14" customWidth="1"/>
    <col min="12088" max="12088" width="12" style="14" customWidth="1"/>
    <col min="12089" max="12089" width="11.42578125" style="14" customWidth="1"/>
    <col min="12090" max="12090" width="13.28515625" style="14" customWidth="1"/>
    <col min="12091" max="12091" width="13.140625" style="14" customWidth="1"/>
    <col min="12092" max="12092" width="13" style="14" customWidth="1"/>
    <col min="12093" max="12093" width="14.7109375" style="14" customWidth="1"/>
    <col min="12094" max="12096" width="9.140625" style="14" customWidth="1"/>
    <col min="12097" max="12097" width="10.5703125" style="14" customWidth="1"/>
    <col min="12098" max="12099" width="9.42578125" style="14" customWidth="1"/>
    <col min="12100" max="12100" width="9.28515625" style="14" customWidth="1"/>
    <col min="12101" max="12101" width="9" style="14" customWidth="1"/>
    <col min="12102" max="12102" width="8.7109375" style="14" customWidth="1"/>
    <col min="12103" max="12103" width="9.42578125" style="14" customWidth="1"/>
    <col min="12104" max="12104" width="7.42578125" style="14" customWidth="1"/>
    <col min="12105" max="12105" width="8.28515625" style="14" customWidth="1"/>
    <col min="12106" max="12106" width="8" style="14" customWidth="1"/>
    <col min="12107" max="12107" width="11.42578125" style="14" customWidth="1"/>
    <col min="12108" max="12108" width="7.42578125" style="14" customWidth="1"/>
    <col min="12109" max="12109" width="12.140625" style="14" customWidth="1"/>
    <col min="12110" max="12110" width="9.7109375" style="14" customWidth="1"/>
    <col min="12111" max="12111" width="13.140625" style="14" customWidth="1"/>
    <col min="12112" max="12112" width="7.42578125" style="14" customWidth="1"/>
    <col min="12113" max="12113" width="20.7109375" style="14" customWidth="1"/>
    <col min="12114" max="12114" width="0.42578125" style="14" customWidth="1"/>
    <col min="12115" max="12115" width="13.28515625" style="14" customWidth="1"/>
    <col min="12116" max="12116" width="7.28515625" style="14" customWidth="1"/>
    <col min="12117" max="12117" width="13.140625" style="14" customWidth="1"/>
    <col min="12118" max="12313" width="9.140625" style="14"/>
    <col min="12314" max="12314" width="5.5703125" style="14" customWidth="1"/>
    <col min="12315" max="12315" width="29.42578125" style="14" customWidth="1"/>
    <col min="12316" max="12326" width="0" style="14" hidden="1" customWidth="1"/>
    <col min="12327" max="12327" width="14" style="14" customWidth="1"/>
    <col min="12328" max="12328" width="12.85546875" style="14" customWidth="1"/>
    <col min="12329" max="12329" width="13.85546875" style="14" customWidth="1"/>
    <col min="12330" max="12330" width="15" style="14" customWidth="1"/>
    <col min="12331" max="12331" width="12.85546875" style="14" customWidth="1"/>
    <col min="12332" max="12332" width="11.7109375" style="14" customWidth="1"/>
    <col min="12333" max="12333" width="13.85546875" style="14" customWidth="1"/>
    <col min="12334" max="12334" width="10.140625" style="14" customWidth="1"/>
    <col min="12335" max="12335" width="11.85546875" style="14" customWidth="1"/>
    <col min="12336" max="12336" width="10.42578125" style="14" customWidth="1"/>
    <col min="12337" max="12337" width="10.7109375" style="14" customWidth="1"/>
    <col min="12338" max="12338" width="11" style="14" customWidth="1"/>
    <col min="12339" max="12339" width="9.85546875" style="14" customWidth="1"/>
    <col min="12340" max="12340" width="12.85546875" style="14" customWidth="1"/>
    <col min="12341" max="12341" width="13" style="14" customWidth="1"/>
    <col min="12342" max="12342" width="15" style="14" customWidth="1"/>
    <col min="12343" max="12343" width="11.42578125" style="14" customWidth="1"/>
    <col min="12344" max="12344" width="12" style="14" customWidth="1"/>
    <col min="12345" max="12345" width="11.42578125" style="14" customWidth="1"/>
    <col min="12346" max="12346" width="13.28515625" style="14" customWidth="1"/>
    <col min="12347" max="12347" width="13.140625" style="14" customWidth="1"/>
    <col min="12348" max="12348" width="13" style="14" customWidth="1"/>
    <col min="12349" max="12349" width="14.7109375" style="14" customWidth="1"/>
    <col min="12350" max="12352" width="9.140625" style="14" customWidth="1"/>
    <col min="12353" max="12353" width="10.5703125" style="14" customWidth="1"/>
    <col min="12354" max="12355" width="9.42578125" style="14" customWidth="1"/>
    <col min="12356" max="12356" width="9.28515625" style="14" customWidth="1"/>
    <col min="12357" max="12357" width="9" style="14" customWidth="1"/>
    <col min="12358" max="12358" width="8.7109375" style="14" customWidth="1"/>
    <col min="12359" max="12359" width="9.42578125" style="14" customWidth="1"/>
    <col min="12360" max="12360" width="7.42578125" style="14" customWidth="1"/>
    <col min="12361" max="12361" width="8.28515625" style="14" customWidth="1"/>
    <col min="12362" max="12362" width="8" style="14" customWidth="1"/>
    <col min="12363" max="12363" width="11.42578125" style="14" customWidth="1"/>
    <col min="12364" max="12364" width="7.42578125" style="14" customWidth="1"/>
    <col min="12365" max="12365" width="12.140625" style="14" customWidth="1"/>
    <col min="12366" max="12366" width="9.7109375" style="14" customWidth="1"/>
    <col min="12367" max="12367" width="13.140625" style="14" customWidth="1"/>
    <col min="12368" max="12368" width="7.42578125" style="14" customWidth="1"/>
    <col min="12369" max="12369" width="20.7109375" style="14" customWidth="1"/>
    <col min="12370" max="12370" width="0.42578125" style="14" customWidth="1"/>
    <col min="12371" max="12371" width="13.28515625" style="14" customWidth="1"/>
    <col min="12372" max="12372" width="7.28515625" style="14" customWidth="1"/>
    <col min="12373" max="12373" width="13.140625" style="14" customWidth="1"/>
    <col min="12374" max="12569" width="9.140625" style="14"/>
    <col min="12570" max="12570" width="5.5703125" style="14" customWidth="1"/>
    <col min="12571" max="12571" width="29.42578125" style="14" customWidth="1"/>
    <col min="12572" max="12582" width="0" style="14" hidden="1" customWidth="1"/>
    <col min="12583" max="12583" width="14" style="14" customWidth="1"/>
    <col min="12584" max="12584" width="12.85546875" style="14" customWidth="1"/>
    <col min="12585" max="12585" width="13.85546875" style="14" customWidth="1"/>
    <col min="12586" max="12586" width="15" style="14" customWidth="1"/>
    <col min="12587" max="12587" width="12.85546875" style="14" customWidth="1"/>
    <col min="12588" max="12588" width="11.7109375" style="14" customWidth="1"/>
    <col min="12589" max="12589" width="13.85546875" style="14" customWidth="1"/>
    <col min="12590" max="12590" width="10.140625" style="14" customWidth="1"/>
    <col min="12591" max="12591" width="11.85546875" style="14" customWidth="1"/>
    <col min="12592" max="12592" width="10.42578125" style="14" customWidth="1"/>
    <col min="12593" max="12593" width="10.7109375" style="14" customWidth="1"/>
    <col min="12594" max="12594" width="11" style="14" customWidth="1"/>
    <col min="12595" max="12595" width="9.85546875" style="14" customWidth="1"/>
    <col min="12596" max="12596" width="12.85546875" style="14" customWidth="1"/>
    <col min="12597" max="12597" width="13" style="14" customWidth="1"/>
    <col min="12598" max="12598" width="15" style="14" customWidth="1"/>
    <col min="12599" max="12599" width="11.42578125" style="14" customWidth="1"/>
    <col min="12600" max="12600" width="12" style="14" customWidth="1"/>
    <col min="12601" max="12601" width="11.42578125" style="14" customWidth="1"/>
    <col min="12602" max="12602" width="13.28515625" style="14" customWidth="1"/>
    <col min="12603" max="12603" width="13.140625" style="14" customWidth="1"/>
    <col min="12604" max="12604" width="13" style="14" customWidth="1"/>
    <col min="12605" max="12605" width="14.7109375" style="14" customWidth="1"/>
    <col min="12606" max="12608" width="9.140625" style="14" customWidth="1"/>
    <col min="12609" max="12609" width="10.5703125" style="14" customWidth="1"/>
    <col min="12610" max="12611" width="9.42578125" style="14" customWidth="1"/>
    <col min="12612" max="12612" width="9.28515625" style="14" customWidth="1"/>
    <col min="12613" max="12613" width="9" style="14" customWidth="1"/>
    <col min="12614" max="12614" width="8.7109375" style="14" customWidth="1"/>
    <col min="12615" max="12615" width="9.42578125" style="14" customWidth="1"/>
    <col min="12616" max="12616" width="7.42578125" style="14" customWidth="1"/>
    <col min="12617" max="12617" width="8.28515625" style="14" customWidth="1"/>
    <col min="12618" max="12618" width="8" style="14" customWidth="1"/>
    <col min="12619" max="12619" width="11.42578125" style="14" customWidth="1"/>
    <col min="12620" max="12620" width="7.42578125" style="14" customWidth="1"/>
    <col min="12621" max="12621" width="12.140625" style="14" customWidth="1"/>
    <col min="12622" max="12622" width="9.7109375" style="14" customWidth="1"/>
    <col min="12623" max="12623" width="13.140625" style="14" customWidth="1"/>
    <col min="12624" max="12624" width="7.42578125" style="14" customWidth="1"/>
    <col min="12625" max="12625" width="20.7109375" style="14" customWidth="1"/>
    <col min="12626" max="12626" width="0.42578125" style="14" customWidth="1"/>
    <col min="12627" max="12627" width="13.28515625" style="14" customWidth="1"/>
    <col min="12628" max="12628" width="7.28515625" style="14" customWidth="1"/>
    <col min="12629" max="12629" width="13.140625" style="14" customWidth="1"/>
    <col min="12630" max="12825" width="9.140625" style="14"/>
    <col min="12826" max="12826" width="5.5703125" style="14" customWidth="1"/>
    <col min="12827" max="12827" width="29.42578125" style="14" customWidth="1"/>
    <col min="12828" max="12838" width="0" style="14" hidden="1" customWidth="1"/>
    <col min="12839" max="12839" width="14" style="14" customWidth="1"/>
    <col min="12840" max="12840" width="12.85546875" style="14" customWidth="1"/>
    <col min="12841" max="12841" width="13.85546875" style="14" customWidth="1"/>
    <col min="12842" max="12842" width="15" style="14" customWidth="1"/>
    <col min="12843" max="12843" width="12.85546875" style="14" customWidth="1"/>
    <col min="12844" max="12844" width="11.7109375" style="14" customWidth="1"/>
    <col min="12845" max="12845" width="13.85546875" style="14" customWidth="1"/>
    <col min="12846" max="12846" width="10.140625" style="14" customWidth="1"/>
    <col min="12847" max="12847" width="11.85546875" style="14" customWidth="1"/>
    <col min="12848" max="12848" width="10.42578125" style="14" customWidth="1"/>
    <col min="12849" max="12849" width="10.7109375" style="14" customWidth="1"/>
    <col min="12850" max="12850" width="11" style="14" customWidth="1"/>
    <col min="12851" max="12851" width="9.85546875" style="14" customWidth="1"/>
    <col min="12852" max="12852" width="12.85546875" style="14" customWidth="1"/>
    <col min="12853" max="12853" width="13" style="14" customWidth="1"/>
    <col min="12854" max="12854" width="15" style="14" customWidth="1"/>
    <col min="12855" max="12855" width="11.42578125" style="14" customWidth="1"/>
    <col min="12856" max="12856" width="12" style="14" customWidth="1"/>
    <col min="12857" max="12857" width="11.42578125" style="14" customWidth="1"/>
    <col min="12858" max="12858" width="13.28515625" style="14" customWidth="1"/>
    <col min="12859" max="12859" width="13.140625" style="14" customWidth="1"/>
    <col min="12860" max="12860" width="13" style="14" customWidth="1"/>
    <col min="12861" max="12861" width="14.7109375" style="14" customWidth="1"/>
    <col min="12862" max="12864" width="9.140625" style="14" customWidth="1"/>
    <col min="12865" max="12865" width="10.5703125" style="14" customWidth="1"/>
    <col min="12866" max="12867" width="9.42578125" style="14" customWidth="1"/>
    <col min="12868" max="12868" width="9.28515625" style="14" customWidth="1"/>
    <col min="12869" max="12869" width="9" style="14" customWidth="1"/>
    <col min="12870" max="12870" width="8.7109375" style="14" customWidth="1"/>
    <col min="12871" max="12871" width="9.42578125" style="14" customWidth="1"/>
    <col min="12872" max="12872" width="7.42578125" style="14" customWidth="1"/>
    <col min="12873" max="12873" width="8.28515625" style="14" customWidth="1"/>
    <col min="12874" max="12874" width="8" style="14" customWidth="1"/>
    <col min="12875" max="12875" width="11.42578125" style="14" customWidth="1"/>
    <col min="12876" max="12876" width="7.42578125" style="14" customWidth="1"/>
    <col min="12877" max="12877" width="12.140625" style="14" customWidth="1"/>
    <col min="12878" max="12878" width="9.7109375" style="14" customWidth="1"/>
    <col min="12879" max="12879" width="13.140625" style="14" customWidth="1"/>
    <col min="12880" max="12880" width="7.42578125" style="14" customWidth="1"/>
    <col min="12881" max="12881" width="20.7109375" style="14" customWidth="1"/>
    <col min="12882" max="12882" width="0.42578125" style="14" customWidth="1"/>
    <col min="12883" max="12883" width="13.28515625" style="14" customWidth="1"/>
    <col min="12884" max="12884" width="7.28515625" style="14" customWidth="1"/>
    <col min="12885" max="12885" width="13.140625" style="14" customWidth="1"/>
    <col min="12886" max="13081" width="9.140625" style="14"/>
    <col min="13082" max="13082" width="5.5703125" style="14" customWidth="1"/>
    <col min="13083" max="13083" width="29.42578125" style="14" customWidth="1"/>
    <col min="13084" max="13094" width="0" style="14" hidden="1" customWidth="1"/>
    <col min="13095" max="13095" width="14" style="14" customWidth="1"/>
    <col min="13096" max="13096" width="12.85546875" style="14" customWidth="1"/>
    <col min="13097" max="13097" width="13.85546875" style="14" customWidth="1"/>
    <col min="13098" max="13098" width="15" style="14" customWidth="1"/>
    <col min="13099" max="13099" width="12.85546875" style="14" customWidth="1"/>
    <col min="13100" max="13100" width="11.7109375" style="14" customWidth="1"/>
    <col min="13101" max="13101" width="13.85546875" style="14" customWidth="1"/>
    <col min="13102" max="13102" width="10.140625" style="14" customWidth="1"/>
    <col min="13103" max="13103" width="11.85546875" style="14" customWidth="1"/>
    <col min="13104" max="13104" width="10.42578125" style="14" customWidth="1"/>
    <col min="13105" max="13105" width="10.7109375" style="14" customWidth="1"/>
    <col min="13106" max="13106" width="11" style="14" customWidth="1"/>
    <col min="13107" max="13107" width="9.85546875" style="14" customWidth="1"/>
    <col min="13108" max="13108" width="12.85546875" style="14" customWidth="1"/>
    <col min="13109" max="13109" width="13" style="14" customWidth="1"/>
    <col min="13110" max="13110" width="15" style="14" customWidth="1"/>
    <col min="13111" max="13111" width="11.42578125" style="14" customWidth="1"/>
    <col min="13112" max="13112" width="12" style="14" customWidth="1"/>
    <col min="13113" max="13113" width="11.42578125" style="14" customWidth="1"/>
    <col min="13114" max="13114" width="13.28515625" style="14" customWidth="1"/>
    <col min="13115" max="13115" width="13.140625" style="14" customWidth="1"/>
    <col min="13116" max="13116" width="13" style="14" customWidth="1"/>
    <col min="13117" max="13117" width="14.7109375" style="14" customWidth="1"/>
    <col min="13118" max="13120" width="9.140625" style="14" customWidth="1"/>
    <col min="13121" max="13121" width="10.5703125" style="14" customWidth="1"/>
    <col min="13122" max="13123" width="9.42578125" style="14" customWidth="1"/>
    <col min="13124" max="13124" width="9.28515625" style="14" customWidth="1"/>
    <col min="13125" max="13125" width="9" style="14" customWidth="1"/>
    <col min="13126" max="13126" width="8.7109375" style="14" customWidth="1"/>
    <col min="13127" max="13127" width="9.42578125" style="14" customWidth="1"/>
    <col min="13128" max="13128" width="7.42578125" style="14" customWidth="1"/>
    <col min="13129" max="13129" width="8.28515625" style="14" customWidth="1"/>
    <col min="13130" max="13130" width="8" style="14" customWidth="1"/>
    <col min="13131" max="13131" width="11.42578125" style="14" customWidth="1"/>
    <col min="13132" max="13132" width="7.42578125" style="14" customWidth="1"/>
    <col min="13133" max="13133" width="12.140625" style="14" customWidth="1"/>
    <col min="13134" max="13134" width="9.7109375" style="14" customWidth="1"/>
    <col min="13135" max="13135" width="13.140625" style="14" customWidth="1"/>
    <col min="13136" max="13136" width="7.42578125" style="14" customWidth="1"/>
    <col min="13137" max="13137" width="20.7109375" style="14" customWidth="1"/>
    <col min="13138" max="13138" width="0.42578125" style="14" customWidth="1"/>
    <col min="13139" max="13139" width="13.28515625" style="14" customWidth="1"/>
    <col min="13140" max="13140" width="7.28515625" style="14" customWidth="1"/>
    <col min="13141" max="13141" width="13.140625" style="14" customWidth="1"/>
    <col min="13142" max="13337" width="9.140625" style="14"/>
    <col min="13338" max="13338" width="5.5703125" style="14" customWidth="1"/>
    <col min="13339" max="13339" width="29.42578125" style="14" customWidth="1"/>
    <col min="13340" max="13350" width="0" style="14" hidden="1" customWidth="1"/>
    <col min="13351" max="13351" width="14" style="14" customWidth="1"/>
    <col min="13352" max="13352" width="12.85546875" style="14" customWidth="1"/>
    <col min="13353" max="13353" width="13.85546875" style="14" customWidth="1"/>
    <col min="13354" max="13354" width="15" style="14" customWidth="1"/>
    <col min="13355" max="13355" width="12.85546875" style="14" customWidth="1"/>
    <col min="13356" max="13356" width="11.7109375" style="14" customWidth="1"/>
    <col min="13357" max="13357" width="13.85546875" style="14" customWidth="1"/>
    <col min="13358" max="13358" width="10.140625" style="14" customWidth="1"/>
    <col min="13359" max="13359" width="11.85546875" style="14" customWidth="1"/>
    <col min="13360" max="13360" width="10.42578125" style="14" customWidth="1"/>
    <col min="13361" max="13361" width="10.7109375" style="14" customWidth="1"/>
    <col min="13362" max="13362" width="11" style="14" customWidth="1"/>
    <col min="13363" max="13363" width="9.85546875" style="14" customWidth="1"/>
    <col min="13364" max="13364" width="12.85546875" style="14" customWidth="1"/>
    <col min="13365" max="13365" width="13" style="14" customWidth="1"/>
    <col min="13366" max="13366" width="15" style="14" customWidth="1"/>
    <col min="13367" max="13367" width="11.42578125" style="14" customWidth="1"/>
    <col min="13368" max="13368" width="12" style="14" customWidth="1"/>
    <col min="13369" max="13369" width="11.42578125" style="14" customWidth="1"/>
    <col min="13370" max="13370" width="13.28515625" style="14" customWidth="1"/>
    <col min="13371" max="13371" width="13.140625" style="14" customWidth="1"/>
    <col min="13372" max="13372" width="13" style="14" customWidth="1"/>
    <col min="13373" max="13373" width="14.7109375" style="14" customWidth="1"/>
    <col min="13374" max="13376" width="9.140625" style="14" customWidth="1"/>
    <col min="13377" max="13377" width="10.5703125" style="14" customWidth="1"/>
    <col min="13378" max="13379" width="9.42578125" style="14" customWidth="1"/>
    <col min="13380" max="13380" width="9.28515625" style="14" customWidth="1"/>
    <col min="13381" max="13381" width="9" style="14" customWidth="1"/>
    <col min="13382" max="13382" width="8.7109375" style="14" customWidth="1"/>
    <col min="13383" max="13383" width="9.42578125" style="14" customWidth="1"/>
    <col min="13384" max="13384" width="7.42578125" style="14" customWidth="1"/>
    <col min="13385" max="13385" width="8.28515625" style="14" customWidth="1"/>
    <col min="13386" max="13386" width="8" style="14" customWidth="1"/>
    <col min="13387" max="13387" width="11.42578125" style="14" customWidth="1"/>
    <col min="13388" max="13388" width="7.42578125" style="14" customWidth="1"/>
    <col min="13389" max="13389" width="12.140625" style="14" customWidth="1"/>
    <col min="13390" max="13390" width="9.7109375" style="14" customWidth="1"/>
    <col min="13391" max="13391" width="13.140625" style="14" customWidth="1"/>
    <col min="13392" max="13392" width="7.42578125" style="14" customWidth="1"/>
    <col min="13393" max="13393" width="20.7109375" style="14" customWidth="1"/>
    <col min="13394" max="13394" width="0.42578125" style="14" customWidth="1"/>
    <col min="13395" max="13395" width="13.28515625" style="14" customWidth="1"/>
    <col min="13396" max="13396" width="7.28515625" style="14" customWidth="1"/>
    <col min="13397" max="13397" width="13.140625" style="14" customWidth="1"/>
    <col min="13398" max="13593" width="9.140625" style="14"/>
    <col min="13594" max="13594" width="5.5703125" style="14" customWidth="1"/>
    <col min="13595" max="13595" width="29.42578125" style="14" customWidth="1"/>
    <col min="13596" max="13606" width="0" style="14" hidden="1" customWidth="1"/>
    <col min="13607" max="13607" width="14" style="14" customWidth="1"/>
    <col min="13608" max="13608" width="12.85546875" style="14" customWidth="1"/>
    <col min="13609" max="13609" width="13.85546875" style="14" customWidth="1"/>
    <col min="13610" max="13610" width="15" style="14" customWidth="1"/>
    <col min="13611" max="13611" width="12.85546875" style="14" customWidth="1"/>
    <col min="13612" max="13612" width="11.7109375" style="14" customWidth="1"/>
    <col min="13613" max="13613" width="13.85546875" style="14" customWidth="1"/>
    <col min="13614" max="13614" width="10.140625" style="14" customWidth="1"/>
    <col min="13615" max="13615" width="11.85546875" style="14" customWidth="1"/>
    <col min="13616" max="13616" width="10.42578125" style="14" customWidth="1"/>
    <col min="13617" max="13617" width="10.7109375" style="14" customWidth="1"/>
    <col min="13618" max="13618" width="11" style="14" customWidth="1"/>
    <col min="13619" max="13619" width="9.85546875" style="14" customWidth="1"/>
    <col min="13620" max="13620" width="12.85546875" style="14" customWidth="1"/>
    <col min="13621" max="13621" width="13" style="14" customWidth="1"/>
    <col min="13622" max="13622" width="15" style="14" customWidth="1"/>
    <col min="13623" max="13623" width="11.42578125" style="14" customWidth="1"/>
    <col min="13624" max="13624" width="12" style="14" customWidth="1"/>
    <col min="13625" max="13625" width="11.42578125" style="14" customWidth="1"/>
    <col min="13626" max="13626" width="13.28515625" style="14" customWidth="1"/>
    <col min="13627" max="13627" width="13.140625" style="14" customWidth="1"/>
    <col min="13628" max="13628" width="13" style="14" customWidth="1"/>
    <col min="13629" max="13629" width="14.7109375" style="14" customWidth="1"/>
    <col min="13630" max="13632" width="9.140625" style="14" customWidth="1"/>
    <col min="13633" max="13633" width="10.5703125" style="14" customWidth="1"/>
    <col min="13634" max="13635" width="9.42578125" style="14" customWidth="1"/>
    <col min="13636" max="13636" width="9.28515625" style="14" customWidth="1"/>
    <col min="13637" max="13637" width="9" style="14" customWidth="1"/>
    <col min="13638" max="13638" width="8.7109375" style="14" customWidth="1"/>
    <col min="13639" max="13639" width="9.42578125" style="14" customWidth="1"/>
    <col min="13640" max="13640" width="7.42578125" style="14" customWidth="1"/>
    <col min="13641" max="13641" width="8.28515625" style="14" customWidth="1"/>
    <col min="13642" max="13642" width="8" style="14" customWidth="1"/>
    <col min="13643" max="13643" width="11.42578125" style="14" customWidth="1"/>
    <col min="13644" max="13644" width="7.42578125" style="14" customWidth="1"/>
    <col min="13645" max="13645" width="12.140625" style="14" customWidth="1"/>
    <col min="13646" max="13646" width="9.7109375" style="14" customWidth="1"/>
    <col min="13647" max="13647" width="13.140625" style="14" customWidth="1"/>
    <col min="13648" max="13648" width="7.42578125" style="14" customWidth="1"/>
    <col min="13649" max="13649" width="20.7109375" style="14" customWidth="1"/>
    <col min="13650" max="13650" width="0.42578125" style="14" customWidth="1"/>
    <col min="13651" max="13651" width="13.28515625" style="14" customWidth="1"/>
    <col min="13652" max="13652" width="7.28515625" style="14" customWidth="1"/>
    <col min="13653" max="13653" width="13.140625" style="14" customWidth="1"/>
    <col min="13654" max="13849" width="9.140625" style="14"/>
    <col min="13850" max="13850" width="5.5703125" style="14" customWidth="1"/>
    <col min="13851" max="13851" width="29.42578125" style="14" customWidth="1"/>
    <col min="13852" max="13862" width="0" style="14" hidden="1" customWidth="1"/>
    <col min="13863" max="13863" width="14" style="14" customWidth="1"/>
    <col min="13864" max="13864" width="12.85546875" style="14" customWidth="1"/>
    <col min="13865" max="13865" width="13.85546875" style="14" customWidth="1"/>
    <col min="13866" max="13866" width="15" style="14" customWidth="1"/>
    <col min="13867" max="13867" width="12.85546875" style="14" customWidth="1"/>
    <col min="13868" max="13868" width="11.7109375" style="14" customWidth="1"/>
    <col min="13869" max="13869" width="13.85546875" style="14" customWidth="1"/>
    <col min="13870" max="13870" width="10.140625" style="14" customWidth="1"/>
    <col min="13871" max="13871" width="11.85546875" style="14" customWidth="1"/>
    <col min="13872" max="13872" width="10.42578125" style="14" customWidth="1"/>
    <col min="13873" max="13873" width="10.7109375" style="14" customWidth="1"/>
    <col min="13874" max="13874" width="11" style="14" customWidth="1"/>
    <col min="13875" max="13875" width="9.85546875" style="14" customWidth="1"/>
    <col min="13876" max="13876" width="12.85546875" style="14" customWidth="1"/>
    <col min="13877" max="13877" width="13" style="14" customWidth="1"/>
    <col min="13878" max="13878" width="15" style="14" customWidth="1"/>
    <col min="13879" max="13879" width="11.42578125" style="14" customWidth="1"/>
    <col min="13880" max="13880" width="12" style="14" customWidth="1"/>
    <col min="13881" max="13881" width="11.42578125" style="14" customWidth="1"/>
    <col min="13882" max="13882" width="13.28515625" style="14" customWidth="1"/>
    <col min="13883" max="13883" width="13.140625" style="14" customWidth="1"/>
    <col min="13884" max="13884" width="13" style="14" customWidth="1"/>
    <col min="13885" max="13885" width="14.7109375" style="14" customWidth="1"/>
    <col min="13886" max="13888" width="9.140625" style="14" customWidth="1"/>
    <col min="13889" max="13889" width="10.5703125" style="14" customWidth="1"/>
    <col min="13890" max="13891" width="9.42578125" style="14" customWidth="1"/>
    <col min="13892" max="13892" width="9.28515625" style="14" customWidth="1"/>
    <col min="13893" max="13893" width="9" style="14" customWidth="1"/>
    <col min="13894" max="13894" width="8.7109375" style="14" customWidth="1"/>
    <col min="13895" max="13895" width="9.42578125" style="14" customWidth="1"/>
    <col min="13896" max="13896" width="7.42578125" style="14" customWidth="1"/>
    <col min="13897" max="13897" width="8.28515625" style="14" customWidth="1"/>
    <col min="13898" max="13898" width="8" style="14" customWidth="1"/>
    <col min="13899" max="13899" width="11.42578125" style="14" customWidth="1"/>
    <col min="13900" max="13900" width="7.42578125" style="14" customWidth="1"/>
    <col min="13901" max="13901" width="12.140625" style="14" customWidth="1"/>
    <col min="13902" max="13902" width="9.7109375" style="14" customWidth="1"/>
    <col min="13903" max="13903" width="13.140625" style="14" customWidth="1"/>
    <col min="13904" max="13904" width="7.42578125" style="14" customWidth="1"/>
    <col min="13905" max="13905" width="20.7109375" style="14" customWidth="1"/>
    <col min="13906" max="13906" width="0.42578125" style="14" customWidth="1"/>
    <col min="13907" max="13907" width="13.28515625" style="14" customWidth="1"/>
    <col min="13908" max="13908" width="7.28515625" style="14" customWidth="1"/>
    <col min="13909" max="13909" width="13.140625" style="14" customWidth="1"/>
    <col min="13910" max="14105" width="9.140625" style="14"/>
    <col min="14106" max="14106" width="5.5703125" style="14" customWidth="1"/>
    <col min="14107" max="14107" width="29.42578125" style="14" customWidth="1"/>
    <col min="14108" max="14118" width="0" style="14" hidden="1" customWidth="1"/>
    <col min="14119" max="14119" width="14" style="14" customWidth="1"/>
    <col min="14120" max="14120" width="12.85546875" style="14" customWidth="1"/>
    <col min="14121" max="14121" width="13.85546875" style="14" customWidth="1"/>
    <col min="14122" max="14122" width="15" style="14" customWidth="1"/>
    <col min="14123" max="14123" width="12.85546875" style="14" customWidth="1"/>
    <col min="14124" max="14124" width="11.7109375" style="14" customWidth="1"/>
    <col min="14125" max="14125" width="13.85546875" style="14" customWidth="1"/>
    <col min="14126" max="14126" width="10.140625" style="14" customWidth="1"/>
    <col min="14127" max="14127" width="11.85546875" style="14" customWidth="1"/>
    <col min="14128" max="14128" width="10.42578125" style="14" customWidth="1"/>
    <col min="14129" max="14129" width="10.7109375" style="14" customWidth="1"/>
    <col min="14130" max="14130" width="11" style="14" customWidth="1"/>
    <col min="14131" max="14131" width="9.85546875" style="14" customWidth="1"/>
    <col min="14132" max="14132" width="12.85546875" style="14" customWidth="1"/>
    <col min="14133" max="14133" width="13" style="14" customWidth="1"/>
    <col min="14134" max="14134" width="15" style="14" customWidth="1"/>
    <col min="14135" max="14135" width="11.42578125" style="14" customWidth="1"/>
    <col min="14136" max="14136" width="12" style="14" customWidth="1"/>
    <col min="14137" max="14137" width="11.42578125" style="14" customWidth="1"/>
    <col min="14138" max="14138" width="13.28515625" style="14" customWidth="1"/>
    <col min="14139" max="14139" width="13.140625" style="14" customWidth="1"/>
    <col min="14140" max="14140" width="13" style="14" customWidth="1"/>
    <col min="14141" max="14141" width="14.7109375" style="14" customWidth="1"/>
    <col min="14142" max="14144" width="9.140625" style="14" customWidth="1"/>
    <col min="14145" max="14145" width="10.5703125" style="14" customWidth="1"/>
    <col min="14146" max="14147" width="9.42578125" style="14" customWidth="1"/>
    <col min="14148" max="14148" width="9.28515625" style="14" customWidth="1"/>
    <col min="14149" max="14149" width="9" style="14" customWidth="1"/>
    <col min="14150" max="14150" width="8.7109375" style="14" customWidth="1"/>
    <col min="14151" max="14151" width="9.42578125" style="14" customWidth="1"/>
    <col min="14152" max="14152" width="7.42578125" style="14" customWidth="1"/>
    <col min="14153" max="14153" width="8.28515625" style="14" customWidth="1"/>
    <col min="14154" max="14154" width="8" style="14" customWidth="1"/>
    <col min="14155" max="14155" width="11.42578125" style="14" customWidth="1"/>
    <col min="14156" max="14156" width="7.42578125" style="14" customWidth="1"/>
    <col min="14157" max="14157" width="12.140625" style="14" customWidth="1"/>
    <col min="14158" max="14158" width="9.7109375" style="14" customWidth="1"/>
    <col min="14159" max="14159" width="13.140625" style="14" customWidth="1"/>
    <col min="14160" max="14160" width="7.42578125" style="14" customWidth="1"/>
    <col min="14161" max="14161" width="20.7109375" style="14" customWidth="1"/>
    <col min="14162" max="14162" width="0.42578125" style="14" customWidth="1"/>
    <col min="14163" max="14163" width="13.28515625" style="14" customWidth="1"/>
    <col min="14164" max="14164" width="7.28515625" style="14" customWidth="1"/>
    <col min="14165" max="14165" width="13.140625" style="14" customWidth="1"/>
    <col min="14166" max="14361" width="9.140625" style="14"/>
    <col min="14362" max="14362" width="5.5703125" style="14" customWidth="1"/>
    <col min="14363" max="14363" width="29.42578125" style="14" customWidth="1"/>
    <col min="14364" max="14374" width="0" style="14" hidden="1" customWidth="1"/>
    <col min="14375" max="14375" width="14" style="14" customWidth="1"/>
    <col min="14376" max="14376" width="12.85546875" style="14" customWidth="1"/>
    <col min="14377" max="14377" width="13.85546875" style="14" customWidth="1"/>
    <col min="14378" max="14378" width="15" style="14" customWidth="1"/>
    <col min="14379" max="14379" width="12.85546875" style="14" customWidth="1"/>
    <col min="14380" max="14380" width="11.7109375" style="14" customWidth="1"/>
    <col min="14381" max="14381" width="13.85546875" style="14" customWidth="1"/>
    <col min="14382" max="14382" width="10.140625" style="14" customWidth="1"/>
    <col min="14383" max="14383" width="11.85546875" style="14" customWidth="1"/>
    <col min="14384" max="14384" width="10.42578125" style="14" customWidth="1"/>
    <col min="14385" max="14385" width="10.7109375" style="14" customWidth="1"/>
    <col min="14386" max="14386" width="11" style="14" customWidth="1"/>
    <col min="14387" max="14387" width="9.85546875" style="14" customWidth="1"/>
    <col min="14388" max="14388" width="12.85546875" style="14" customWidth="1"/>
    <col min="14389" max="14389" width="13" style="14" customWidth="1"/>
    <col min="14390" max="14390" width="15" style="14" customWidth="1"/>
    <col min="14391" max="14391" width="11.42578125" style="14" customWidth="1"/>
    <col min="14392" max="14392" width="12" style="14" customWidth="1"/>
    <col min="14393" max="14393" width="11.42578125" style="14" customWidth="1"/>
    <col min="14394" max="14394" width="13.28515625" style="14" customWidth="1"/>
    <col min="14395" max="14395" width="13.140625" style="14" customWidth="1"/>
    <col min="14396" max="14396" width="13" style="14" customWidth="1"/>
    <col min="14397" max="14397" width="14.7109375" style="14" customWidth="1"/>
    <col min="14398" max="14400" width="9.140625" style="14" customWidth="1"/>
    <col min="14401" max="14401" width="10.5703125" style="14" customWidth="1"/>
    <col min="14402" max="14403" width="9.42578125" style="14" customWidth="1"/>
    <col min="14404" max="14404" width="9.28515625" style="14" customWidth="1"/>
    <col min="14405" max="14405" width="9" style="14" customWidth="1"/>
    <col min="14406" max="14406" width="8.7109375" style="14" customWidth="1"/>
    <col min="14407" max="14407" width="9.42578125" style="14" customWidth="1"/>
    <col min="14408" max="14408" width="7.42578125" style="14" customWidth="1"/>
    <col min="14409" max="14409" width="8.28515625" style="14" customWidth="1"/>
    <col min="14410" max="14410" width="8" style="14" customWidth="1"/>
    <col min="14411" max="14411" width="11.42578125" style="14" customWidth="1"/>
    <col min="14412" max="14412" width="7.42578125" style="14" customWidth="1"/>
    <col min="14413" max="14413" width="12.140625" style="14" customWidth="1"/>
    <col min="14414" max="14414" width="9.7109375" style="14" customWidth="1"/>
    <col min="14415" max="14415" width="13.140625" style="14" customWidth="1"/>
    <col min="14416" max="14416" width="7.42578125" style="14" customWidth="1"/>
    <col min="14417" max="14417" width="20.7109375" style="14" customWidth="1"/>
    <col min="14418" max="14418" width="0.42578125" style="14" customWidth="1"/>
    <col min="14419" max="14419" width="13.28515625" style="14" customWidth="1"/>
    <col min="14420" max="14420" width="7.28515625" style="14" customWidth="1"/>
    <col min="14421" max="14421" width="13.140625" style="14" customWidth="1"/>
    <col min="14422" max="14617" width="9.140625" style="14"/>
    <col min="14618" max="14618" width="5.5703125" style="14" customWidth="1"/>
    <col min="14619" max="14619" width="29.42578125" style="14" customWidth="1"/>
    <col min="14620" max="14630" width="0" style="14" hidden="1" customWidth="1"/>
    <col min="14631" max="14631" width="14" style="14" customWidth="1"/>
    <col min="14632" max="14632" width="12.85546875" style="14" customWidth="1"/>
    <col min="14633" max="14633" width="13.85546875" style="14" customWidth="1"/>
    <col min="14634" max="14634" width="15" style="14" customWidth="1"/>
    <col min="14635" max="14635" width="12.85546875" style="14" customWidth="1"/>
    <col min="14636" max="14636" width="11.7109375" style="14" customWidth="1"/>
    <col min="14637" max="14637" width="13.85546875" style="14" customWidth="1"/>
    <col min="14638" max="14638" width="10.140625" style="14" customWidth="1"/>
    <col min="14639" max="14639" width="11.85546875" style="14" customWidth="1"/>
    <col min="14640" max="14640" width="10.42578125" style="14" customWidth="1"/>
    <col min="14641" max="14641" width="10.7109375" style="14" customWidth="1"/>
    <col min="14642" max="14642" width="11" style="14" customWidth="1"/>
    <col min="14643" max="14643" width="9.85546875" style="14" customWidth="1"/>
    <col min="14644" max="14644" width="12.85546875" style="14" customWidth="1"/>
    <col min="14645" max="14645" width="13" style="14" customWidth="1"/>
    <col min="14646" max="14646" width="15" style="14" customWidth="1"/>
    <col min="14647" max="14647" width="11.42578125" style="14" customWidth="1"/>
    <col min="14648" max="14648" width="12" style="14" customWidth="1"/>
    <col min="14649" max="14649" width="11.42578125" style="14" customWidth="1"/>
    <col min="14650" max="14650" width="13.28515625" style="14" customWidth="1"/>
    <col min="14651" max="14651" width="13.140625" style="14" customWidth="1"/>
    <col min="14652" max="14652" width="13" style="14" customWidth="1"/>
    <col min="14653" max="14653" width="14.7109375" style="14" customWidth="1"/>
    <col min="14654" max="14656" width="9.140625" style="14" customWidth="1"/>
    <col min="14657" max="14657" width="10.5703125" style="14" customWidth="1"/>
    <col min="14658" max="14659" width="9.42578125" style="14" customWidth="1"/>
    <col min="14660" max="14660" width="9.28515625" style="14" customWidth="1"/>
    <col min="14661" max="14661" width="9" style="14" customWidth="1"/>
    <col min="14662" max="14662" width="8.7109375" style="14" customWidth="1"/>
    <col min="14663" max="14663" width="9.42578125" style="14" customWidth="1"/>
    <col min="14664" max="14664" width="7.42578125" style="14" customWidth="1"/>
    <col min="14665" max="14665" width="8.28515625" style="14" customWidth="1"/>
    <col min="14666" max="14666" width="8" style="14" customWidth="1"/>
    <col min="14667" max="14667" width="11.42578125" style="14" customWidth="1"/>
    <col min="14668" max="14668" width="7.42578125" style="14" customWidth="1"/>
    <col min="14669" max="14669" width="12.140625" style="14" customWidth="1"/>
    <col min="14670" max="14670" width="9.7109375" style="14" customWidth="1"/>
    <col min="14671" max="14671" width="13.140625" style="14" customWidth="1"/>
    <col min="14672" max="14672" width="7.42578125" style="14" customWidth="1"/>
    <col min="14673" max="14673" width="20.7109375" style="14" customWidth="1"/>
    <col min="14674" max="14674" width="0.42578125" style="14" customWidth="1"/>
    <col min="14675" max="14675" width="13.28515625" style="14" customWidth="1"/>
    <col min="14676" max="14676" width="7.28515625" style="14" customWidth="1"/>
    <col min="14677" max="14677" width="13.140625" style="14" customWidth="1"/>
    <col min="14678" max="14873" width="9.140625" style="14"/>
    <col min="14874" max="14874" width="5.5703125" style="14" customWidth="1"/>
    <col min="14875" max="14875" width="29.42578125" style="14" customWidth="1"/>
    <col min="14876" max="14886" width="0" style="14" hidden="1" customWidth="1"/>
    <col min="14887" max="14887" width="14" style="14" customWidth="1"/>
    <col min="14888" max="14888" width="12.85546875" style="14" customWidth="1"/>
    <col min="14889" max="14889" width="13.85546875" style="14" customWidth="1"/>
    <col min="14890" max="14890" width="15" style="14" customWidth="1"/>
    <col min="14891" max="14891" width="12.85546875" style="14" customWidth="1"/>
    <col min="14892" max="14892" width="11.7109375" style="14" customWidth="1"/>
    <col min="14893" max="14893" width="13.85546875" style="14" customWidth="1"/>
    <col min="14894" max="14894" width="10.140625" style="14" customWidth="1"/>
    <col min="14895" max="14895" width="11.85546875" style="14" customWidth="1"/>
    <col min="14896" max="14896" width="10.42578125" style="14" customWidth="1"/>
    <col min="14897" max="14897" width="10.7109375" style="14" customWidth="1"/>
    <col min="14898" max="14898" width="11" style="14" customWidth="1"/>
    <col min="14899" max="14899" width="9.85546875" style="14" customWidth="1"/>
    <col min="14900" max="14900" width="12.85546875" style="14" customWidth="1"/>
    <col min="14901" max="14901" width="13" style="14" customWidth="1"/>
    <col min="14902" max="14902" width="15" style="14" customWidth="1"/>
    <col min="14903" max="14903" width="11.42578125" style="14" customWidth="1"/>
    <col min="14904" max="14904" width="12" style="14" customWidth="1"/>
    <col min="14905" max="14905" width="11.42578125" style="14" customWidth="1"/>
    <col min="14906" max="14906" width="13.28515625" style="14" customWidth="1"/>
    <col min="14907" max="14907" width="13.140625" style="14" customWidth="1"/>
    <col min="14908" max="14908" width="13" style="14" customWidth="1"/>
    <col min="14909" max="14909" width="14.7109375" style="14" customWidth="1"/>
    <col min="14910" max="14912" width="9.140625" style="14" customWidth="1"/>
    <col min="14913" max="14913" width="10.5703125" style="14" customWidth="1"/>
    <col min="14914" max="14915" width="9.42578125" style="14" customWidth="1"/>
    <col min="14916" max="14916" width="9.28515625" style="14" customWidth="1"/>
    <col min="14917" max="14917" width="9" style="14" customWidth="1"/>
    <col min="14918" max="14918" width="8.7109375" style="14" customWidth="1"/>
    <col min="14919" max="14919" width="9.42578125" style="14" customWidth="1"/>
    <col min="14920" max="14920" width="7.42578125" style="14" customWidth="1"/>
    <col min="14921" max="14921" width="8.28515625" style="14" customWidth="1"/>
    <col min="14922" max="14922" width="8" style="14" customWidth="1"/>
    <col min="14923" max="14923" width="11.42578125" style="14" customWidth="1"/>
    <col min="14924" max="14924" width="7.42578125" style="14" customWidth="1"/>
    <col min="14925" max="14925" width="12.140625" style="14" customWidth="1"/>
    <col min="14926" max="14926" width="9.7109375" style="14" customWidth="1"/>
    <col min="14927" max="14927" width="13.140625" style="14" customWidth="1"/>
    <col min="14928" max="14928" width="7.42578125" style="14" customWidth="1"/>
    <col min="14929" max="14929" width="20.7109375" style="14" customWidth="1"/>
    <col min="14930" max="14930" width="0.42578125" style="14" customWidth="1"/>
    <col min="14931" max="14931" width="13.28515625" style="14" customWidth="1"/>
    <col min="14932" max="14932" width="7.28515625" style="14" customWidth="1"/>
    <col min="14933" max="14933" width="13.140625" style="14" customWidth="1"/>
    <col min="14934" max="15129" width="9.140625" style="14"/>
    <col min="15130" max="15130" width="5.5703125" style="14" customWidth="1"/>
    <col min="15131" max="15131" width="29.42578125" style="14" customWidth="1"/>
    <col min="15132" max="15142" width="0" style="14" hidden="1" customWidth="1"/>
    <col min="15143" max="15143" width="14" style="14" customWidth="1"/>
    <col min="15144" max="15144" width="12.85546875" style="14" customWidth="1"/>
    <col min="15145" max="15145" width="13.85546875" style="14" customWidth="1"/>
    <col min="15146" max="15146" width="15" style="14" customWidth="1"/>
    <col min="15147" max="15147" width="12.85546875" style="14" customWidth="1"/>
    <col min="15148" max="15148" width="11.7109375" style="14" customWidth="1"/>
    <col min="15149" max="15149" width="13.85546875" style="14" customWidth="1"/>
    <col min="15150" max="15150" width="10.140625" style="14" customWidth="1"/>
    <col min="15151" max="15151" width="11.85546875" style="14" customWidth="1"/>
    <col min="15152" max="15152" width="10.42578125" style="14" customWidth="1"/>
    <col min="15153" max="15153" width="10.7109375" style="14" customWidth="1"/>
    <col min="15154" max="15154" width="11" style="14" customWidth="1"/>
    <col min="15155" max="15155" width="9.85546875" style="14" customWidth="1"/>
    <col min="15156" max="15156" width="12.85546875" style="14" customWidth="1"/>
    <col min="15157" max="15157" width="13" style="14" customWidth="1"/>
    <col min="15158" max="15158" width="15" style="14" customWidth="1"/>
    <col min="15159" max="15159" width="11.42578125" style="14" customWidth="1"/>
    <col min="15160" max="15160" width="12" style="14" customWidth="1"/>
    <col min="15161" max="15161" width="11.42578125" style="14" customWidth="1"/>
    <col min="15162" max="15162" width="13.28515625" style="14" customWidth="1"/>
    <col min="15163" max="15163" width="13.140625" style="14" customWidth="1"/>
    <col min="15164" max="15164" width="13" style="14" customWidth="1"/>
    <col min="15165" max="15165" width="14.7109375" style="14" customWidth="1"/>
    <col min="15166" max="15168" width="9.140625" style="14" customWidth="1"/>
    <col min="15169" max="15169" width="10.5703125" style="14" customWidth="1"/>
    <col min="15170" max="15171" width="9.42578125" style="14" customWidth="1"/>
    <col min="15172" max="15172" width="9.28515625" style="14" customWidth="1"/>
    <col min="15173" max="15173" width="9" style="14" customWidth="1"/>
    <col min="15174" max="15174" width="8.7109375" style="14" customWidth="1"/>
    <col min="15175" max="15175" width="9.42578125" style="14" customWidth="1"/>
    <col min="15176" max="15176" width="7.42578125" style="14" customWidth="1"/>
    <col min="15177" max="15177" width="8.28515625" style="14" customWidth="1"/>
    <col min="15178" max="15178" width="8" style="14" customWidth="1"/>
    <col min="15179" max="15179" width="11.42578125" style="14" customWidth="1"/>
    <col min="15180" max="15180" width="7.42578125" style="14" customWidth="1"/>
    <col min="15181" max="15181" width="12.140625" style="14" customWidth="1"/>
    <col min="15182" max="15182" width="9.7109375" style="14" customWidth="1"/>
    <col min="15183" max="15183" width="13.140625" style="14" customWidth="1"/>
    <col min="15184" max="15184" width="7.42578125" style="14" customWidth="1"/>
    <col min="15185" max="15185" width="20.7109375" style="14" customWidth="1"/>
    <col min="15186" max="15186" width="0.42578125" style="14" customWidth="1"/>
    <col min="15187" max="15187" width="13.28515625" style="14" customWidth="1"/>
    <col min="15188" max="15188" width="7.28515625" style="14" customWidth="1"/>
    <col min="15189" max="15189" width="13.140625" style="14" customWidth="1"/>
    <col min="15190" max="15385" width="9.140625" style="14"/>
    <col min="15386" max="15386" width="5.5703125" style="14" customWidth="1"/>
    <col min="15387" max="15387" width="29.42578125" style="14" customWidth="1"/>
    <col min="15388" max="15398" width="0" style="14" hidden="1" customWidth="1"/>
    <col min="15399" max="15399" width="14" style="14" customWidth="1"/>
    <col min="15400" max="15400" width="12.85546875" style="14" customWidth="1"/>
    <col min="15401" max="15401" width="13.85546875" style="14" customWidth="1"/>
    <col min="15402" max="15402" width="15" style="14" customWidth="1"/>
    <col min="15403" max="15403" width="12.85546875" style="14" customWidth="1"/>
    <col min="15404" max="15404" width="11.7109375" style="14" customWidth="1"/>
    <col min="15405" max="15405" width="13.85546875" style="14" customWidth="1"/>
    <col min="15406" max="15406" width="10.140625" style="14" customWidth="1"/>
    <col min="15407" max="15407" width="11.85546875" style="14" customWidth="1"/>
    <col min="15408" max="15408" width="10.42578125" style="14" customWidth="1"/>
    <col min="15409" max="15409" width="10.7109375" style="14" customWidth="1"/>
    <col min="15410" max="15410" width="11" style="14" customWidth="1"/>
    <col min="15411" max="15411" width="9.85546875" style="14" customWidth="1"/>
    <col min="15412" max="15412" width="12.85546875" style="14" customWidth="1"/>
    <col min="15413" max="15413" width="13" style="14" customWidth="1"/>
    <col min="15414" max="15414" width="15" style="14" customWidth="1"/>
    <col min="15415" max="15415" width="11.42578125" style="14" customWidth="1"/>
    <col min="15416" max="15416" width="12" style="14" customWidth="1"/>
    <col min="15417" max="15417" width="11.42578125" style="14" customWidth="1"/>
    <col min="15418" max="15418" width="13.28515625" style="14" customWidth="1"/>
    <col min="15419" max="15419" width="13.140625" style="14" customWidth="1"/>
    <col min="15420" max="15420" width="13" style="14" customWidth="1"/>
    <col min="15421" max="15421" width="14.7109375" style="14" customWidth="1"/>
    <col min="15422" max="15424" width="9.140625" style="14" customWidth="1"/>
    <col min="15425" max="15425" width="10.5703125" style="14" customWidth="1"/>
    <col min="15426" max="15427" width="9.42578125" style="14" customWidth="1"/>
    <col min="15428" max="15428" width="9.28515625" style="14" customWidth="1"/>
    <col min="15429" max="15429" width="9" style="14" customWidth="1"/>
    <col min="15430" max="15430" width="8.7109375" style="14" customWidth="1"/>
    <col min="15431" max="15431" width="9.42578125" style="14" customWidth="1"/>
    <col min="15432" max="15432" width="7.42578125" style="14" customWidth="1"/>
    <col min="15433" max="15433" width="8.28515625" style="14" customWidth="1"/>
    <col min="15434" max="15434" width="8" style="14" customWidth="1"/>
    <col min="15435" max="15435" width="11.42578125" style="14" customWidth="1"/>
    <col min="15436" max="15436" width="7.42578125" style="14" customWidth="1"/>
    <col min="15437" max="15437" width="12.140625" style="14" customWidth="1"/>
    <col min="15438" max="15438" width="9.7109375" style="14" customWidth="1"/>
    <col min="15439" max="15439" width="13.140625" style="14" customWidth="1"/>
    <col min="15440" max="15440" width="7.42578125" style="14" customWidth="1"/>
    <col min="15441" max="15441" width="20.7109375" style="14" customWidth="1"/>
    <col min="15442" max="15442" width="0.42578125" style="14" customWidth="1"/>
    <col min="15443" max="15443" width="13.28515625" style="14" customWidth="1"/>
    <col min="15444" max="15444" width="7.28515625" style="14" customWidth="1"/>
    <col min="15445" max="15445" width="13.140625" style="14" customWidth="1"/>
    <col min="15446" max="15641" width="9.140625" style="14"/>
    <col min="15642" max="15642" width="5.5703125" style="14" customWidth="1"/>
    <col min="15643" max="15643" width="29.42578125" style="14" customWidth="1"/>
    <col min="15644" max="15654" width="0" style="14" hidden="1" customWidth="1"/>
    <col min="15655" max="15655" width="14" style="14" customWidth="1"/>
    <col min="15656" max="15656" width="12.85546875" style="14" customWidth="1"/>
    <col min="15657" max="15657" width="13.85546875" style="14" customWidth="1"/>
    <col min="15658" max="15658" width="15" style="14" customWidth="1"/>
    <col min="15659" max="15659" width="12.85546875" style="14" customWidth="1"/>
    <col min="15660" max="15660" width="11.7109375" style="14" customWidth="1"/>
    <col min="15661" max="15661" width="13.85546875" style="14" customWidth="1"/>
    <col min="15662" max="15662" width="10.140625" style="14" customWidth="1"/>
    <col min="15663" max="15663" width="11.85546875" style="14" customWidth="1"/>
    <col min="15664" max="15664" width="10.42578125" style="14" customWidth="1"/>
    <col min="15665" max="15665" width="10.7109375" style="14" customWidth="1"/>
    <col min="15666" max="15666" width="11" style="14" customWidth="1"/>
    <col min="15667" max="15667" width="9.85546875" style="14" customWidth="1"/>
    <col min="15668" max="15668" width="12.85546875" style="14" customWidth="1"/>
    <col min="15669" max="15669" width="13" style="14" customWidth="1"/>
    <col min="15670" max="15670" width="15" style="14" customWidth="1"/>
    <col min="15671" max="15671" width="11.42578125" style="14" customWidth="1"/>
    <col min="15672" max="15672" width="12" style="14" customWidth="1"/>
    <col min="15673" max="15673" width="11.42578125" style="14" customWidth="1"/>
    <col min="15674" max="15674" width="13.28515625" style="14" customWidth="1"/>
    <col min="15675" max="15675" width="13.140625" style="14" customWidth="1"/>
    <col min="15676" max="15676" width="13" style="14" customWidth="1"/>
    <col min="15677" max="15677" width="14.7109375" style="14" customWidth="1"/>
    <col min="15678" max="15680" width="9.140625" style="14" customWidth="1"/>
    <col min="15681" max="15681" width="10.5703125" style="14" customWidth="1"/>
    <col min="15682" max="15683" width="9.42578125" style="14" customWidth="1"/>
    <col min="15684" max="15684" width="9.28515625" style="14" customWidth="1"/>
    <col min="15685" max="15685" width="9" style="14" customWidth="1"/>
    <col min="15686" max="15686" width="8.7109375" style="14" customWidth="1"/>
    <col min="15687" max="15687" width="9.42578125" style="14" customWidth="1"/>
    <col min="15688" max="15688" width="7.42578125" style="14" customWidth="1"/>
    <col min="15689" max="15689" width="8.28515625" style="14" customWidth="1"/>
    <col min="15690" max="15690" width="8" style="14" customWidth="1"/>
    <col min="15691" max="15691" width="11.42578125" style="14" customWidth="1"/>
    <col min="15692" max="15692" width="7.42578125" style="14" customWidth="1"/>
    <col min="15693" max="15693" width="12.140625" style="14" customWidth="1"/>
    <col min="15694" max="15694" width="9.7109375" style="14" customWidth="1"/>
    <col min="15695" max="15695" width="13.140625" style="14" customWidth="1"/>
    <col min="15696" max="15696" width="7.42578125" style="14" customWidth="1"/>
    <col min="15697" max="15697" width="20.7109375" style="14" customWidth="1"/>
    <col min="15698" max="15698" width="0.42578125" style="14" customWidth="1"/>
    <col min="15699" max="15699" width="13.28515625" style="14" customWidth="1"/>
    <col min="15700" max="15700" width="7.28515625" style="14" customWidth="1"/>
    <col min="15701" max="15701" width="13.140625" style="14" customWidth="1"/>
    <col min="15702" max="15897" width="9.140625" style="14"/>
    <col min="15898" max="15898" width="5.5703125" style="14" customWidth="1"/>
    <col min="15899" max="15899" width="29.42578125" style="14" customWidth="1"/>
    <col min="15900" max="15910" width="0" style="14" hidden="1" customWidth="1"/>
    <col min="15911" max="15911" width="14" style="14" customWidth="1"/>
    <col min="15912" max="15912" width="12.85546875" style="14" customWidth="1"/>
    <col min="15913" max="15913" width="13.85546875" style="14" customWidth="1"/>
    <col min="15914" max="15914" width="15" style="14" customWidth="1"/>
    <col min="15915" max="15915" width="12.85546875" style="14" customWidth="1"/>
    <col min="15916" max="15916" width="11.7109375" style="14" customWidth="1"/>
    <col min="15917" max="15917" width="13.85546875" style="14" customWidth="1"/>
    <col min="15918" max="15918" width="10.140625" style="14" customWidth="1"/>
    <col min="15919" max="15919" width="11.85546875" style="14" customWidth="1"/>
    <col min="15920" max="15920" width="10.42578125" style="14" customWidth="1"/>
    <col min="15921" max="15921" width="10.7109375" style="14" customWidth="1"/>
    <col min="15922" max="15922" width="11" style="14" customWidth="1"/>
    <col min="15923" max="15923" width="9.85546875" style="14" customWidth="1"/>
    <col min="15924" max="15924" width="12.85546875" style="14" customWidth="1"/>
    <col min="15925" max="15925" width="13" style="14" customWidth="1"/>
    <col min="15926" max="15926" width="15" style="14" customWidth="1"/>
    <col min="15927" max="15927" width="11.42578125" style="14" customWidth="1"/>
    <col min="15928" max="15928" width="12" style="14" customWidth="1"/>
    <col min="15929" max="15929" width="11.42578125" style="14" customWidth="1"/>
    <col min="15930" max="15930" width="13.28515625" style="14" customWidth="1"/>
    <col min="15931" max="15931" width="13.140625" style="14" customWidth="1"/>
    <col min="15932" max="15932" width="13" style="14" customWidth="1"/>
    <col min="15933" max="15933" width="14.7109375" style="14" customWidth="1"/>
    <col min="15934" max="15936" width="9.140625" style="14" customWidth="1"/>
    <col min="15937" max="15937" width="10.5703125" style="14" customWidth="1"/>
    <col min="15938" max="15939" width="9.42578125" style="14" customWidth="1"/>
    <col min="15940" max="15940" width="9.28515625" style="14" customWidth="1"/>
    <col min="15941" max="15941" width="9" style="14" customWidth="1"/>
    <col min="15942" max="15942" width="8.7109375" style="14" customWidth="1"/>
    <col min="15943" max="15943" width="9.42578125" style="14" customWidth="1"/>
    <col min="15944" max="15944" width="7.42578125" style="14" customWidth="1"/>
    <col min="15945" max="15945" width="8.28515625" style="14" customWidth="1"/>
    <col min="15946" max="15946" width="8" style="14" customWidth="1"/>
    <col min="15947" max="15947" width="11.42578125" style="14" customWidth="1"/>
    <col min="15948" max="15948" width="7.42578125" style="14" customWidth="1"/>
    <col min="15949" max="15949" width="12.140625" style="14" customWidth="1"/>
    <col min="15950" max="15950" width="9.7109375" style="14" customWidth="1"/>
    <col min="15951" max="15951" width="13.140625" style="14" customWidth="1"/>
    <col min="15952" max="15952" width="7.42578125" style="14" customWidth="1"/>
    <col min="15953" max="15953" width="20.7109375" style="14" customWidth="1"/>
    <col min="15954" max="15954" width="0.42578125" style="14" customWidth="1"/>
    <col min="15955" max="15955" width="13.28515625" style="14" customWidth="1"/>
    <col min="15956" max="15956" width="7.28515625" style="14" customWidth="1"/>
    <col min="15957" max="15957" width="13.140625" style="14" customWidth="1"/>
    <col min="15958" max="16153" width="9.140625" style="14"/>
    <col min="16154" max="16154" width="5.5703125" style="14" customWidth="1"/>
    <col min="16155" max="16155" width="29.42578125" style="14" customWidth="1"/>
    <col min="16156" max="16166" width="0" style="14" hidden="1" customWidth="1"/>
    <col min="16167" max="16167" width="14" style="14" customWidth="1"/>
    <col min="16168" max="16168" width="12.85546875" style="14" customWidth="1"/>
    <col min="16169" max="16169" width="13.85546875" style="14" customWidth="1"/>
    <col min="16170" max="16170" width="15" style="14" customWidth="1"/>
    <col min="16171" max="16171" width="12.85546875" style="14" customWidth="1"/>
    <col min="16172" max="16172" width="11.7109375" style="14" customWidth="1"/>
    <col min="16173" max="16173" width="13.85546875" style="14" customWidth="1"/>
    <col min="16174" max="16174" width="10.140625" style="14" customWidth="1"/>
    <col min="16175" max="16175" width="11.85546875" style="14" customWidth="1"/>
    <col min="16176" max="16176" width="10.42578125" style="14" customWidth="1"/>
    <col min="16177" max="16177" width="10.7109375" style="14" customWidth="1"/>
    <col min="16178" max="16178" width="11" style="14" customWidth="1"/>
    <col min="16179" max="16179" width="9.85546875" style="14" customWidth="1"/>
    <col min="16180" max="16180" width="12.85546875" style="14" customWidth="1"/>
    <col min="16181" max="16181" width="13" style="14" customWidth="1"/>
    <col min="16182" max="16182" width="15" style="14" customWidth="1"/>
    <col min="16183" max="16183" width="11.42578125" style="14" customWidth="1"/>
    <col min="16184" max="16184" width="12" style="14" customWidth="1"/>
    <col min="16185" max="16185" width="11.42578125" style="14" customWidth="1"/>
    <col min="16186" max="16186" width="13.28515625" style="14" customWidth="1"/>
    <col min="16187" max="16187" width="13.140625" style="14" customWidth="1"/>
    <col min="16188" max="16188" width="13" style="14" customWidth="1"/>
    <col min="16189" max="16189" width="14.7109375" style="14" customWidth="1"/>
    <col min="16190" max="16192" width="9.140625" style="14" customWidth="1"/>
    <col min="16193" max="16193" width="10.5703125" style="14" customWidth="1"/>
    <col min="16194" max="16195" width="9.42578125" style="14" customWidth="1"/>
    <col min="16196" max="16196" width="9.28515625" style="14" customWidth="1"/>
    <col min="16197" max="16197" width="9" style="14" customWidth="1"/>
    <col min="16198" max="16198" width="8.7109375" style="14" customWidth="1"/>
    <col min="16199" max="16199" width="9.42578125" style="14" customWidth="1"/>
    <col min="16200" max="16200" width="7.42578125" style="14" customWidth="1"/>
    <col min="16201" max="16201" width="8.28515625" style="14" customWidth="1"/>
    <col min="16202" max="16202" width="8" style="14" customWidth="1"/>
    <col min="16203" max="16203" width="11.42578125" style="14" customWidth="1"/>
    <col min="16204" max="16204" width="7.42578125" style="14" customWidth="1"/>
    <col min="16205" max="16205" width="12.140625" style="14" customWidth="1"/>
    <col min="16206" max="16206" width="9.7109375" style="14" customWidth="1"/>
    <col min="16207" max="16207" width="13.140625" style="14" customWidth="1"/>
    <col min="16208" max="16208" width="7.42578125" style="14" customWidth="1"/>
    <col min="16209" max="16209" width="20.7109375" style="14" customWidth="1"/>
    <col min="16210" max="16210" width="0.42578125" style="14" customWidth="1"/>
    <col min="16211" max="16211" width="13.28515625" style="14" customWidth="1"/>
    <col min="16212" max="16212" width="7.28515625" style="14" customWidth="1"/>
    <col min="16213" max="16213" width="13.140625" style="14" customWidth="1"/>
    <col min="16214" max="16384" width="9.140625" style="14"/>
  </cols>
  <sheetData>
    <row r="1" spans="1:91" ht="18" customHeight="1" x14ac:dyDescent="0.25">
      <c r="B1" s="12" t="s">
        <v>16</v>
      </c>
      <c r="C1" s="13"/>
      <c r="D1" s="13"/>
      <c r="E1" s="13"/>
      <c r="F1" s="13"/>
      <c r="G1" s="13"/>
      <c r="H1" s="13"/>
      <c r="I1" s="13"/>
      <c r="J1" s="13"/>
      <c r="K1" s="13"/>
    </row>
    <row r="2" spans="1:91" ht="16.5" customHeight="1" thickBot="1" x14ac:dyDescent="0.3">
      <c r="B2" s="14" t="s">
        <v>17</v>
      </c>
      <c r="L2" s="14">
        <v>12</v>
      </c>
      <c r="M2" s="14">
        <v>0.95350000000000001</v>
      </c>
      <c r="R2" s="16"/>
      <c r="AC2" s="17">
        <f>AC215</f>
        <v>-7.0000000000902673E-5</v>
      </c>
      <c r="AD2" s="17">
        <f t="shared" ref="AD2:AI2" si="0">AD215</f>
        <v>-1.5378899934148649E-4</v>
      </c>
      <c r="AE2" s="17">
        <f>AE215</f>
        <v>4.9999999997218936E-5</v>
      </c>
      <c r="AF2" s="17">
        <f t="shared" si="0"/>
        <v>2.0375379926917958E-4</v>
      </c>
      <c r="AG2" s="17">
        <f>AG215</f>
        <v>0</v>
      </c>
      <c r="AH2" s="17"/>
      <c r="AI2" s="17">
        <f t="shared" si="0"/>
        <v>-1.0999998266925104E-5</v>
      </c>
      <c r="AU2" s="17">
        <f>AU215</f>
        <v>-1.1662675007073631E-4</v>
      </c>
      <c r="AW2" s="17">
        <f>AW215</f>
        <v>0</v>
      </c>
      <c r="BL2" s="16"/>
    </row>
    <row r="3" spans="1:91" ht="16.5" customHeight="1" thickBot="1" x14ac:dyDescent="0.3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1"/>
      <c r="X3" s="21"/>
      <c r="Y3" s="21"/>
      <c r="Z3" s="21"/>
      <c r="AA3" s="21"/>
      <c r="AB3" s="20"/>
      <c r="AC3" s="20">
        <v>8.3390000000000004</v>
      </c>
      <c r="AD3" s="20">
        <v>2432.261</v>
      </c>
      <c r="AE3" s="22">
        <v>5.2329999999999997</v>
      </c>
      <c r="AF3" s="22">
        <v>2601.098</v>
      </c>
      <c r="AG3" s="20">
        <v>8.5530000000000008</v>
      </c>
      <c r="AH3" s="20"/>
      <c r="AI3" s="20">
        <v>13178.647999999999</v>
      </c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>
        <v>112</v>
      </c>
      <c r="AU3" s="20">
        <v>384.69099999999997</v>
      </c>
      <c r="AV3" s="20"/>
      <c r="AW3" s="20"/>
      <c r="AX3" s="23">
        <f>AX215</f>
        <v>-4</v>
      </c>
      <c r="AY3" s="23">
        <f>AY215</f>
        <v>-15.276221727740449</v>
      </c>
      <c r="AZ3" s="23">
        <f>AZ215</f>
        <v>-9.9999999999877964E-5</v>
      </c>
      <c r="BA3" s="23">
        <f>BA215</f>
        <v>2.1673314995496185E-4</v>
      </c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R3" s="24" t="s">
        <v>18</v>
      </c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6"/>
    </row>
    <row r="4" spans="1:91" ht="16.5" customHeight="1" thickBot="1" x14ac:dyDescent="0.3">
      <c r="A4" s="27" t="s">
        <v>19</v>
      </c>
      <c r="B4" s="28"/>
      <c r="C4" s="28"/>
      <c r="D4" s="28"/>
      <c r="E4" s="28"/>
      <c r="F4" s="28"/>
      <c r="G4" s="29"/>
      <c r="H4" s="28" t="s">
        <v>20</v>
      </c>
      <c r="I4" s="28"/>
      <c r="J4" s="28"/>
      <c r="K4" s="28"/>
      <c r="L4" s="28" t="s">
        <v>21</v>
      </c>
      <c r="M4" s="28"/>
      <c r="N4" s="28"/>
      <c r="O4" s="28" t="s">
        <v>20</v>
      </c>
      <c r="P4" s="28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19"/>
      <c r="BR4" s="30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2"/>
      <c r="CL4" s="33"/>
      <c r="CM4" s="33"/>
    </row>
    <row r="5" spans="1:91" ht="22.5" customHeight="1" thickBot="1" x14ac:dyDescent="0.3">
      <c r="A5" s="34" t="s">
        <v>22</v>
      </c>
      <c r="B5" s="35" t="s">
        <v>23</v>
      </c>
      <c r="C5" s="36" t="s">
        <v>24</v>
      </c>
      <c r="D5" s="36" t="s">
        <v>25</v>
      </c>
      <c r="E5" s="36" t="s">
        <v>26</v>
      </c>
      <c r="F5" s="36" t="s">
        <v>27</v>
      </c>
      <c r="G5" s="37" t="s">
        <v>28</v>
      </c>
      <c r="H5" s="38" t="s">
        <v>29</v>
      </c>
      <c r="I5" s="38" t="s">
        <v>30</v>
      </c>
      <c r="J5" s="39" t="s">
        <v>31</v>
      </c>
      <c r="K5" s="39" t="s">
        <v>32</v>
      </c>
      <c r="L5" s="40" t="s">
        <v>33</v>
      </c>
      <c r="M5" s="41" t="s">
        <v>34</v>
      </c>
      <c r="N5" s="42" t="s">
        <v>35</v>
      </c>
      <c r="O5" s="43" t="s">
        <v>33</v>
      </c>
      <c r="P5" s="43" t="s">
        <v>34</v>
      </c>
      <c r="Q5" s="44" t="s">
        <v>36</v>
      </c>
      <c r="R5" s="45"/>
      <c r="S5" s="45"/>
      <c r="T5" s="45"/>
      <c r="U5" s="45"/>
      <c r="V5" s="46"/>
      <c r="W5" s="47" t="s">
        <v>37</v>
      </c>
      <c r="X5" s="48"/>
      <c r="Y5" s="48"/>
      <c r="Z5" s="48"/>
      <c r="AA5" s="48"/>
      <c r="AB5" s="49"/>
      <c r="AC5" s="50" t="s">
        <v>38</v>
      </c>
      <c r="AD5" s="51"/>
      <c r="AE5" s="52" t="s">
        <v>39</v>
      </c>
      <c r="AF5" s="53"/>
      <c r="AG5" s="50" t="s">
        <v>40</v>
      </c>
      <c r="AH5" s="54"/>
      <c r="AI5" s="51"/>
      <c r="AJ5" s="50" t="s">
        <v>41</v>
      </c>
      <c r="AK5" s="51"/>
      <c r="AL5" s="50" t="s">
        <v>42</v>
      </c>
      <c r="AM5" s="51"/>
      <c r="AN5" s="50" t="s">
        <v>43</v>
      </c>
      <c r="AO5" s="51"/>
      <c r="AP5" s="50" t="s">
        <v>44</v>
      </c>
      <c r="AQ5" s="51"/>
      <c r="AR5" s="55" t="s">
        <v>45</v>
      </c>
      <c r="AS5" s="56"/>
      <c r="AT5" s="50" t="s">
        <v>46</v>
      </c>
      <c r="AU5" s="51"/>
      <c r="AV5" s="50" t="s">
        <v>47</v>
      </c>
      <c r="AW5" s="51"/>
      <c r="AX5" s="50" t="s">
        <v>48</v>
      </c>
      <c r="AY5" s="51"/>
      <c r="AZ5" s="50" t="s">
        <v>49</v>
      </c>
      <c r="BA5" s="51"/>
      <c r="BB5" s="57" t="s">
        <v>50</v>
      </c>
      <c r="BC5" s="57" t="s">
        <v>51</v>
      </c>
      <c r="BD5" s="57" t="s">
        <v>52</v>
      </c>
      <c r="BE5" s="58" t="s">
        <v>53</v>
      </c>
      <c r="BF5" s="59"/>
      <c r="BG5" s="44" t="s">
        <v>54</v>
      </c>
      <c r="BH5" s="46"/>
      <c r="BI5" s="60" t="s">
        <v>55</v>
      </c>
      <c r="BJ5" s="44" t="s">
        <v>56</v>
      </c>
      <c r="BK5" s="46"/>
      <c r="BL5" s="61" t="s">
        <v>57</v>
      </c>
      <c r="BM5" s="43" t="s">
        <v>58</v>
      </c>
      <c r="BN5" s="57" t="s">
        <v>59</v>
      </c>
      <c r="BO5" s="57" t="s">
        <v>60</v>
      </c>
      <c r="BP5" s="57" t="s">
        <v>61</v>
      </c>
      <c r="BQ5" s="57" t="s">
        <v>62</v>
      </c>
      <c r="BR5" s="62" t="s">
        <v>63</v>
      </c>
      <c r="BS5" s="63"/>
      <c r="BT5" s="64" t="s">
        <v>64</v>
      </c>
      <c r="BU5" s="63"/>
      <c r="BV5" s="64" t="s">
        <v>65</v>
      </c>
      <c r="BW5" s="63"/>
      <c r="BX5" s="64" t="s">
        <v>66</v>
      </c>
      <c r="BY5" s="63"/>
      <c r="BZ5" s="64" t="s">
        <v>67</v>
      </c>
      <c r="CA5" s="63"/>
      <c r="CB5" s="64" t="s">
        <v>68</v>
      </c>
      <c r="CC5" s="65"/>
      <c r="CD5" s="62" t="s">
        <v>69</v>
      </c>
      <c r="CE5" s="63"/>
      <c r="CF5" s="64" t="s">
        <v>70</v>
      </c>
      <c r="CG5" s="63"/>
      <c r="CH5" s="64" t="s">
        <v>71</v>
      </c>
      <c r="CI5" s="63"/>
      <c r="CJ5" s="66" t="s">
        <v>72</v>
      </c>
      <c r="CK5" s="67"/>
      <c r="CL5" s="67"/>
      <c r="CM5" s="68"/>
    </row>
    <row r="6" spans="1:91" ht="22.5" customHeight="1" thickBot="1" x14ac:dyDescent="0.3">
      <c r="A6" s="69"/>
      <c r="B6" s="70"/>
      <c r="C6" s="71"/>
      <c r="D6" s="71"/>
      <c r="E6" s="71"/>
      <c r="F6" s="71"/>
      <c r="G6" s="72"/>
      <c r="H6" s="73"/>
      <c r="I6" s="73"/>
      <c r="J6" s="74"/>
      <c r="K6" s="74"/>
      <c r="L6" s="75"/>
      <c r="M6" s="76"/>
      <c r="N6" s="77"/>
      <c r="O6" s="78"/>
      <c r="P6" s="78"/>
      <c r="Q6" s="79"/>
      <c r="R6" s="80"/>
      <c r="S6" s="80"/>
      <c r="T6" s="80"/>
      <c r="U6" s="80"/>
      <c r="V6" s="81"/>
      <c r="W6" s="82"/>
      <c r="X6" s="83"/>
      <c r="Y6" s="83"/>
      <c r="Z6" s="83"/>
      <c r="AA6" s="83"/>
      <c r="AB6" s="84"/>
      <c r="AC6" s="85"/>
      <c r="AD6" s="86"/>
      <c r="AE6" s="87"/>
      <c r="AF6" s="88"/>
      <c r="AG6" s="85"/>
      <c r="AH6" s="89"/>
      <c r="AI6" s="86"/>
      <c r="AJ6" s="85"/>
      <c r="AK6" s="86"/>
      <c r="AL6" s="85"/>
      <c r="AM6" s="86"/>
      <c r="AN6" s="85"/>
      <c r="AO6" s="86"/>
      <c r="AP6" s="85"/>
      <c r="AQ6" s="86"/>
      <c r="AR6" s="90"/>
      <c r="AS6" s="91"/>
      <c r="AT6" s="85"/>
      <c r="AU6" s="86"/>
      <c r="AV6" s="85"/>
      <c r="AW6" s="86"/>
      <c r="AX6" s="85"/>
      <c r="AY6" s="86"/>
      <c r="AZ6" s="85"/>
      <c r="BA6" s="86"/>
      <c r="BB6" s="78"/>
      <c r="BC6" s="78"/>
      <c r="BD6" s="78"/>
      <c r="BE6" s="92"/>
      <c r="BF6" s="93"/>
      <c r="BG6" s="94"/>
      <c r="BH6" s="95"/>
      <c r="BI6" s="96"/>
      <c r="BJ6" s="94"/>
      <c r="BK6" s="95"/>
      <c r="BL6" s="97"/>
      <c r="BM6" s="78"/>
      <c r="BN6" s="78"/>
      <c r="BO6" s="78"/>
      <c r="BP6" s="78"/>
      <c r="BQ6" s="78"/>
      <c r="BR6" s="98"/>
      <c r="BS6" s="99"/>
      <c r="BT6" s="100"/>
      <c r="BU6" s="99"/>
      <c r="BV6" s="100"/>
      <c r="BW6" s="99"/>
      <c r="BX6" s="100"/>
      <c r="BY6" s="99"/>
      <c r="BZ6" s="100"/>
      <c r="CA6" s="99"/>
      <c r="CB6" s="100"/>
      <c r="CC6" s="101"/>
      <c r="CD6" s="98"/>
      <c r="CE6" s="99"/>
      <c r="CF6" s="100"/>
      <c r="CG6" s="99"/>
      <c r="CH6" s="100"/>
      <c r="CI6" s="99"/>
      <c r="CJ6" s="102"/>
      <c r="CK6" s="103"/>
      <c r="CL6" s="103"/>
      <c r="CM6" s="104"/>
    </row>
    <row r="7" spans="1:91" ht="32.25" customHeight="1" thickBot="1" x14ac:dyDescent="0.3">
      <c r="A7" s="69"/>
      <c r="B7" s="70"/>
      <c r="C7" s="71"/>
      <c r="D7" s="71"/>
      <c r="E7" s="71"/>
      <c r="F7" s="71"/>
      <c r="G7" s="72"/>
      <c r="H7" s="73"/>
      <c r="I7" s="73"/>
      <c r="J7" s="74"/>
      <c r="K7" s="74"/>
      <c r="L7" s="105"/>
      <c r="M7" s="106"/>
      <c r="N7" s="107"/>
      <c r="O7" s="108"/>
      <c r="P7" s="108"/>
      <c r="Q7" s="109" t="s">
        <v>73</v>
      </c>
      <c r="R7" s="110"/>
      <c r="S7" s="109" t="s">
        <v>74</v>
      </c>
      <c r="T7" s="110"/>
      <c r="U7" s="111" t="s">
        <v>75</v>
      </c>
      <c r="V7" s="112"/>
      <c r="W7" s="111" t="s">
        <v>76</v>
      </c>
      <c r="X7" s="112"/>
      <c r="Y7" s="111" t="s">
        <v>77</v>
      </c>
      <c r="Z7" s="112"/>
      <c r="AA7" s="48" t="s">
        <v>78</v>
      </c>
      <c r="AB7" s="49"/>
      <c r="AC7" s="113"/>
      <c r="AD7" s="114"/>
      <c r="AE7" s="115"/>
      <c r="AF7" s="116"/>
      <c r="AG7" s="113"/>
      <c r="AH7" s="117"/>
      <c r="AI7" s="114"/>
      <c r="AJ7" s="113"/>
      <c r="AK7" s="114"/>
      <c r="AL7" s="113"/>
      <c r="AM7" s="114"/>
      <c r="AN7" s="113"/>
      <c r="AO7" s="114"/>
      <c r="AP7" s="113"/>
      <c r="AQ7" s="114"/>
      <c r="AR7" s="118"/>
      <c r="AS7" s="119"/>
      <c r="AT7" s="113"/>
      <c r="AU7" s="114"/>
      <c r="AV7" s="113"/>
      <c r="AW7" s="114"/>
      <c r="AX7" s="113"/>
      <c r="AY7" s="114"/>
      <c r="AZ7" s="113"/>
      <c r="BA7" s="114"/>
      <c r="BB7" s="120"/>
      <c r="BC7" s="121"/>
      <c r="BD7" s="121"/>
      <c r="BE7" s="122"/>
      <c r="BF7" s="123"/>
      <c r="BG7" s="124"/>
      <c r="BH7" s="125"/>
      <c r="BI7" s="126"/>
      <c r="BJ7" s="124"/>
      <c r="BK7" s="125"/>
      <c r="BL7" s="127"/>
      <c r="BM7" s="108"/>
      <c r="BN7" s="121"/>
      <c r="BO7" s="121"/>
      <c r="BP7" s="121"/>
      <c r="BQ7" s="121"/>
      <c r="BR7" s="128"/>
      <c r="BS7" s="129"/>
      <c r="BT7" s="130"/>
      <c r="BU7" s="129"/>
      <c r="BV7" s="130"/>
      <c r="BW7" s="129"/>
      <c r="BX7" s="130"/>
      <c r="BY7" s="129"/>
      <c r="BZ7" s="130"/>
      <c r="CA7" s="129"/>
      <c r="CB7" s="130"/>
      <c r="CC7" s="131"/>
      <c r="CD7" s="128"/>
      <c r="CE7" s="129"/>
      <c r="CF7" s="130"/>
      <c r="CG7" s="129"/>
      <c r="CH7" s="130"/>
      <c r="CI7" s="129"/>
      <c r="CJ7" s="130" t="s">
        <v>79</v>
      </c>
      <c r="CK7" s="131"/>
      <c r="CL7" s="128" t="s">
        <v>80</v>
      </c>
      <c r="CM7" s="131"/>
    </row>
    <row r="8" spans="1:91" ht="19.5" customHeight="1" thickBot="1" x14ac:dyDescent="0.3">
      <c r="A8" s="132"/>
      <c r="B8" s="133"/>
      <c r="C8" s="134"/>
      <c r="D8" s="134"/>
      <c r="E8" s="134"/>
      <c r="F8" s="134"/>
      <c r="G8" s="135"/>
      <c r="H8" s="136"/>
      <c r="I8" s="136"/>
      <c r="J8" s="137"/>
      <c r="K8" s="137"/>
      <c r="L8" s="138" t="s">
        <v>81</v>
      </c>
      <c r="M8" s="139" t="s">
        <v>81</v>
      </c>
      <c r="N8" s="140"/>
      <c r="O8" s="141" t="s">
        <v>81</v>
      </c>
      <c r="P8" s="141" t="s">
        <v>81</v>
      </c>
      <c r="Q8" s="142" t="s">
        <v>82</v>
      </c>
      <c r="R8" s="143" t="s">
        <v>83</v>
      </c>
      <c r="S8" s="142" t="s">
        <v>82</v>
      </c>
      <c r="T8" s="143" t="s">
        <v>83</v>
      </c>
      <c r="U8" s="142" t="s">
        <v>82</v>
      </c>
      <c r="V8" s="144" t="s">
        <v>83</v>
      </c>
      <c r="W8" s="145" t="s">
        <v>84</v>
      </c>
      <c r="X8" s="144" t="s">
        <v>83</v>
      </c>
      <c r="Y8" s="145" t="s">
        <v>85</v>
      </c>
      <c r="Z8" s="144" t="s">
        <v>81</v>
      </c>
      <c r="AA8" s="146" t="s">
        <v>84</v>
      </c>
      <c r="AB8" s="147" t="s">
        <v>81</v>
      </c>
      <c r="AC8" s="148" t="s">
        <v>86</v>
      </c>
      <c r="AD8" s="147" t="s">
        <v>81</v>
      </c>
      <c r="AE8" s="82" t="s">
        <v>82</v>
      </c>
      <c r="AF8" s="147" t="s">
        <v>83</v>
      </c>
      <c r="AG8" s="82" t="s">
        <v>82</v>
      </c>
      <c r="AH8" s="83" t="s">
        <v>87</v>
      </c>
      <c r="AI8" s="147" t="s">
        <v>83</v>
      </c>
      <c r="AJ8" s="82" t="s">
        <v>82</v>
      </c>
      <c r="AK8" s="147" t="s">
        <v>83</v>
      </c>
      <c r="AL8" s="82" t="s">
        <v>82</v>
      </c>
      <c r="AM8" s="84" t="s">
        <v>83</v>
      </c>
      <c r="AN8" s="82" t="s">
        <v>84</v>
      </c>
      <c r="AO8" s="147" t="s">
        <v>83</v>
      </c>
      <c r="AP8" s="82" t="s">
        <v>84</v>
      </c>
      <c r="AQ8" s="147" t="s">
        <v>83</v>
      </c>
      <c r="AR8" s="82" t="s">
        <v>82</v>
      </c>
      <c r="AS8" s="84" t="s">
        <v>83</v>
      </c>
      <c r="AT8" s="82" t="s">
        <v>84</v>
      </c>
      <c r="AU8" s="84" t="s">
        <v>83</v>
      </c>
      <c r="AV8" s="149" t="s">
        <v>84</v>
      </c>
      <c r="AW8" s="150" t="s">
        <v>83</v>
      </c>
      <c r="AX8" s="82" t="s">
        <v>84</v>
      </c>
      <c r="AY8" s="84" t="s">
        <v>83</v>
      </c>
      <c r="AZ8" s="82" t="s">
        <v>82</v>
      </c>
      <c r="BA8" s="84" t="s">
        <v>83</v>
      </c>
      <c r="BB8" s="151" t="s">
        <v>81</v>
      </c>
      <c r="BC8" s="152" t="s">
        <v>81</v>
      </c>
      <c r="BD8" s="141" t="s">
        <v>81</v>
      </c>
      <c r="BE8" s="141" t="s">
        <v>84</v>
      </c>
      <c r="BF8" s="141" t="s">
        <v>81</v>
      </c>
      <c r="BG8" s="145" t="s">
        <v>84</v>
      </c>
      <c r="BH8" s="144" t="s">
        <v>83</v>
      </c>
      <c r="BI8" s="153" t="s">
        <v>81</v>
      </c>
      <c r="BJ8" s="153" t="s">
        <v>82</v>
      </c>
      <c r="BK8" s="153" t="s">
        <v>81</v>
      </c>
      <c r="BL8" s="146" t="s">
        <v>81</v>
      </c>
      <c r="BM8" s="153" t="s">
        <v>81</v>
      </c>
      <c r="BN8" s="153" t="s">
        <v>81</v>
      </c>
      <c r="BO8" s="153" t="s">
        <v>81</v>
      </c>
      <c r="BP8" s="154" t="s">
        <v>81</v>
      </c>
      <c r="BQ8" s="154" t="s">
        <v>81</v>
      </c>
      <c r="BR8" s="155" t="s">
        <v>88</v>
      </c>
      <c r="BS8" s="156" t="s">
        <v>81</v>
      </c>
      <c r="BT8" s="155" t="s">
        <v>88</v>
      </c>
      <c r="BU8" s="157" t="s">
        <v>81</v>
      </c>
      <c r="BV8" s="156" t="s">
        <v>88</v>
      </c>
      <c r="BW8" s="156" t="s">
        <v>81</v>
      </c>
      <c r="BX8" s="155" t="s">
        <v>88</v>
      </c>
      <c r="BY8" s="157" t="s">
        <v>81</v>
      </c>
      <c r="BZ8" s="156" t="s">
        <v>84</v>
      </c>
      <c r="CA8" s="156" t="s">
        <v>81</v>
      </c>
      <c r="CB8" s="155" t="s">
        <v>84</v>
      </c>
      <c r="CC8" s="157" t="s">
        <v>83</v>
      </c>
      <c r="CD8" s="155" t="s">
        <v>88</v>
      </c>
      <c r="CE8" s="156" t="s">
        <v>83</v>
      </c>
      <c r="CF8" s="155" t="s">
        <v>84</v>
      </c>
      <c r="CG8" s="157" t="s">
        <v>83</v>
      </c>
      <c r="CH8" s="156" t="s">
        <v>84</v>
      </c>
      <c r="CI8" s="156" t="s">
        <v>83</v>
      </c>
      <c r="CJ8" s="155" t="s">
        <v>84</v>
      </c>
      <c r="CK8" s="157" t="s">
        <v>83</v>
      </c>
      <c r="CL8" s="158"/>
      <c r="CM8" s="154" t="s">
        <v>81</v>
      </c>
    </row>
    <row r="9" spans="1:91" ht="11.25" customHeight="1" thickBot="1" x14ac:dyDescent="0.3">
      <c r="A9" s="159"/>
      <c r="B9" s="160"/>
      <c r="C9" s="161"/>
      <c r="D9" s="161"/>
      <c r="E9" s="161"/>
      <c r="F9" s="161"/>
      <c r="G9" s="161"/>
      <c r="H9" s="161"/>
      <c r="I9" s="161"/>
      <c r="J9" s="161"/>
      <c r="K9" s="161"/>
      <c r="L9" s="162"/>
      <c r="M9" s="163"/>
      <c r="N9" s="164"/>
      <c r="O9" s="165"/>
      <c r="P9" s="165"/>
      <c r="Q9" s="166"/>
      <c r="R9" s="167"/>
      <c r="S9" s="166"/>
      <c r="T9" s="167"/>
      <c r="U9" s="166"/>
      <c r="V9" s="168"/>
      <c r="W9" s="169"/>
      <c r="X9" s="168"/>
      <c r="Y9" s="169"/>
      <c r="Z9" s="168"/>
      <c r="AA9" s="170"/>
      <c r="AB9" s="167"/>
      <c r="AC9" s="165"/>
      <c r="AD9" s="165"/>
      <c r="AE9" s="166"/>
      <c r="AF9" s="167"/>
      <c r="AG9" s="166"/>
      <c r="AH9" s="171"/>
      <c r="AI9" s="167"/>
      <c r="AJ9" s="166"/>
      <c r="AK9" s="167"/>
      <c r="AL9" s="166"/>
      <c r="AM9" s="172"/>
      <c r="AN9" s="166"/>
      <c r="AO9" s="167"/>
      <c r="AP9" s="166"/>
      <c r="AQ9" s="167"/>
      <c r="AR9" s="166"/>
      <c r="AS9" s="172"/>
      <c r="AT9" s="166"/>
      <c r="AU9" s="172"/>
      <c r="AV9" s="166"/>
      <c r="AW9" s="172"/>
      <c r="AX9" s="166"/>
      <c r="AY9" s="172"/>
      <c r="AZ9" s="166"/>
      <c r="BA9" s="172"/>
      <c r="BB9" s="165"/>
      <c r="BC9" s="172"/>
      <c r="BD9" s="165"/>
      <c r="BE9" s="165"/>
      <c r="BF9" s="165"/>
      <c r="BG9" s="169"/>
      <c r="BH9" s="168"/>
      <c r="BI9" s="173"/>
      <c r="BJ9" s="173"/>
      <c r="BK9" s="173"/>
      <c r="BL9" s="171"/>
      <c r="BM9" s="174"/>
      <c r="BN9" s="175"/>
      <c r="BO9" s="176">
        <f>BS9+BU9+BW9+BY9+CA9+CC9</f>
        <v>0</v>
      </c>
      <c r="BP9" s="165"/>
      <c r="BQ9" s="165"/>
      <c r="BR9" s="166"/>
      <c r="BS9" s="171"/>
      <c r="BT9" s="171"/>
      <c r="BU9" s="171"/>
      <c r="BV9" s="171"/>
      <c r="BW9" s="171"/>
      <c r="BX9" s="171"/>
      <c r="BY9" s="171"/>
      <c r="BZ9" s="171"/>
      <c r="CA9" s="171"/>
      <c r="CB9" s="172"/>
      <c r="CC9" s="172"/>
      <c r="CD9" s="166"/>
      <c r="CE9" s="171"/>
      <c r="CF9" s="171"/>
      <c r="CG9" s="171"/>
      <c r="CH9" s="171"/>
      <c r="CI9" s="171"/>
      <c r="CJ9" s="171"/>
      <c r="CK9" s="172"/>
      <c r="CL9" s="177"/>
      <c r="CM9" s="172"/>
    </row>
    <row r="10" spans="1:91" ht="19.5" customHeight="1" x14ac:dyDescent="0.25">
      <c r="A10" s="178">
        <v>1</v>
      </c>
      <c r="B10" s="179" t="s">
        <v>89</v>
      </c>
      <c r="C10" s="180">
        <v>1966</v>
      </c>
      <c r="D10" s="180">
        <v>5</v>
      </c>
      <c r="E10" s="180">
        <v>80</v>
      </c>
      <c r="F10" s="180">
        <v>3219.2</v>
      </c>
      <c r="G10" s="180">
        <v>4</v>
      </c>
      <c r="H10" s="180">
        <v>5.84</v>
      </c>
      <c r="I10" s="180">
        <v>6.21</v>
      </c>
      <c r="J10" s="180">
        <f>F10*H10*6</f>
        <v>112800.76799999998</v>
      </c>
      <c r="K10" s="180">
        <f>F10*I10*6</f>
        <v>119947.39199999999</v>
      </c>
      <c r="L10" s="181">
        <v>194.34209999999999</v>
      </c>
      <c r="M10" s="182">
        <f>L10*$M$2</f>
        <v>185.30519235</v>
      </c>
      <c r="N10" s="183">
        <f t="shared" ref="N10:N73" si="1">L10/F10*100</f>
        <v>6.0369688121272365</v>
      </c>
      <c r="O10" s="184">
        <f>(J10+K10)/1000</f>
        <v>232.74815999999998</v>
      </c>
      <c r="P10" s="184">
        <f>O10*0.9535</f>
        <v>221.92537055999998</v>
      </c>
      <c r="Q10" s="185"/>
      <c r="R10" s="186"/>
      <c r="S10" s="186"/>
      <c r="T10" s="186"/>
      <c r="U10" s="186"/>
      <c r="V10" s="187"/>
      <c r="W10" s="185"/>
      <c r="X10" s="186"/>
      <c r="Y10" s="186"/>
      <c r="Z10" s="186"/>
      <c r="AA10" s="186">
        <v>2</v>
      </c>
      <c r="AB10" s="187">
        <v>5.7949999999999999</v>
      </c>
      <c r="AC10" s="185"/>
      <c r="AD10" s="187"/>
      <c r="AE10" s="185"/>
      <c r="AF10" s="187"/>
      <c r="AG10" s="185"/>
      <c r="AH10" s="188"/>
      <c r="AI10" s="187"/>
      <c r="AJ10" s="185"/>
      <c r="AK10" s="187"/>
      <c r="AL10" s="185"/>
      <c r="AM10" s="187"/>
      <c r="AN10" s="185"/>
      <c r="AO10" s="186"/>
      <c r="AP10" s="186"/>
      <c r="AQ10" s="187"/>
      <c r="AR10" s="185"/>
      <c r="AS10" s="187"/>
      <c r="AT10" s="185">
        <v>2</v>
      </c>
      <c r="AU10" s="187">
        <v>1.03</v>
      </c>
      <c r="AV10" s="185"/>
      <c r="AW10" s="187"/>
      <c r="AX10" s="189">
        <v>2</v>
      </c>
      <c r="AY10" s="190">
        <v>0.191</v>
      </c>
      <c r="AZ10" s="185"/>
      <c r="BA10" s="187"/>
      <c r="BB10" s="185"/>
      <c r="BC10" s="187"/>
      <c r="BD10" s="191"/>
      <c r="BE10" s="191"/>
      <c r="BF10" s="191"/>
      <c r="BG10" s="185">
        <v>2</v>
      </c>
      <c r="BH10" s="187">
        <v>14.535</v>
      </c>
      <c r="BI10" s="191"/>
      <c r="BJ10" s="191"/>
      <c r="BK10" s="191"/>
      <c r="BL10" s="188"/>
      <c r="BM10" s="192">
        <f t="shared" ref="BM10:BM62" si="2">R10+T10+V10+X10+Z10+AB10+AD10+AF10+AI10+AK10+AM10+AO10+AQ10+AS10+AU10+AW10+AY10+BA10+BB10+BC10+BD10+BF10+BH10+BI10+BK10+BL10+BO10+BP10</f>
        <v>58.414899488000003</v>
      </c>
      <c r="BN10" s="193">
        <f t="shared" ref="BN10:BN62" si="3">R10+T10+V10+X10+Z10+AB10+AD10+AF10+AI10+AK10+AM10+AO10+AQ10+AS10+AU10+AW10+AY10+BA10+BB10+BC10+BD10+BF10+BH10+BI10+BK10+BL10</f>
        <v>21.551000000000002</v>
      </c>
      <c r="BO10" s="194">
        <f t="shared" ref="BO10:BO73" si="4">BS10+BU10+BW10+BY10+CA10+CC10</f>
        <v>16.06716115</v>
      </c>
      <c r="BP10" s="195">
        <f t="shared" ref="BP10:BP73" si="5">CE10+CG10+CI10</f>
        <v>20.796738337999997</v>
      </c>
      <c r="BQ10" s="187">
        <f t="shared" ref="BQ10:BQ73" si="6">CK10</f>
        <v>0</v>
      </c>
      <c r="BR10" s="185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>
        <v>16</v>
      </c>
      <c r="CC10" s="187">
        <v>16.06716115</v>
      </c>
      <c r="CD10" s="185">
        <v>1.4999999999999999E-2</v>
      </c>
      <c r="CE10" s="186">
        <v>8.5928654579999986</v>
      </c>
      <c r="CF10" s="186">
        <v>1</v>
      </c>
      <c r="CG10" s="186">
        <v>0.18612000000000001</v>
      </c>
      <c r="CH10" s="196">
        <v>5</v>
      </c>
      <c r="CI10" s="186">
        <v>12.01775288</v>
      </c>
      <c r="CJ10" s="186"/>
      <c r="CK10" s="187"/>
      <c r="CL10" s="185"/>
      <c r="CM10" s="197"/>
    </row>
    <row r="11" spans="1:91" ht="18.75" customHeight="1" x14ac:dyDescent="0.25">
      <c r="A11" s="178">
        <f>A10+1</f>
        <v>2</v>
      </c>
      <c r="B11" s="198" t="s">
        <v>90</v>
      </c>
      <c r="C11" s="199" t="s">
        <v>91</v>
      </c>
      <c r="D11" s="199">
        <v>4</v>
      </c>
      <c r="E11" s="199">
        <v>16</v>
      </c>
      <c r="F11" s="199">
        <v>973</v>
      </c>
      <c r="G11" s="199">
        <v>1</v>
      </c>
      <c r="H11" s="180">
        <v>5.84</v>
      </c>
      <c r="I11" s="180">
        <v>6.21</v>
      </c>
      <c r="J11" s="180">
        <f t="shared" ref="J11:J72" si="7">F11*H11*6</f>
        <v>34093.919999999998</v>
      </c>
      <c r="K11" s="180">
        <f t="shared" ref="K11:K74" si="8">F11*I11*6</f>
        <v>36253.979999999996</v>
      </c>
      <c r="L11" s="200">
        <v>56.228830000000002</v>
      </c>
      <c r="M11" s="201">
        <f>L11*$M$2</f>
        <v>53.614189405000005</v>
      </c>
      <c r="N11" s="183">
        <f t="shared" si="1"/>
        <v>5.7789136690647478</v>
      </c>
      <c r="O11" s="184">
        <f t="shared" ref="O11:O74" si="9">(J11+K11)/1000</f>
        <v>70.347899999999996</v>
      </c>
      <c r="P11" s="184">
        <f t="shared" ref="P11:P74" si="10">O11*0.9535</f>
        <v>67.076722649999994</v>
      </c>
      <c r="Q11" s="194"/>
      <c r="R11" s="195"/>
      <c r="S11" s="195"/>
      <c r="T11" s="195"/>
      <c r="U11" s="195"/>
      <c r="V11" s="202"/>
      <c r="W11" s="194">
        <v>1</v>
      </c>
      <c r="X11" s="195">
        <v>0.28999999999999998</v>
      </c>
      <c r="Y11" s="195">
        <v>60.2</v>
      </c>
      <c r="Z11" s="195">
        <v>38.884</v>
      </c>
      <c r="AA11" s="195"/>
      <c r="AB11" s="202"/>
      <c r="AC11" s="194"/>
      <c r="AD11" s="202"/>
      <c r="AE11" s="194">
        <v>7.5899999999999995E-2</v>
      </c>
      <c r="AF11" s="202">
        <v>20.859000000000002</v>
      </c>
      <c r="AG11" s="194"/>
      <c r="AH11" s="203"/>
      <c r="AI11" s="202"/>
      <c r="AJ11" s="194"/>
      <c r="AK11" s="202"/>
      <c r="AL11" s="194"/>
      <c r="AM11" s="202"/>
      <c r="AN11" s="194"/>
      <c r="AO11" s="195"/>
      <c r="AP11" s="195"/>
      <c r="AQ11" s="202"/>
      <c r="AR11" s="194"/>
      <c r="AS11" s="202"/>
      <c r="AT11" s="194"/>
      <c r="AU11" s="202"/>
      <c r="AV11" s="194"/>
      <c r="AW11" s="202"/>
      <c r="AX11" s="204">
        <v>1</v>
      </c>
      <c r="AY11" s="205">
        <v>0.28888999999999998</v>
      </c>
      <c r="AZ11" s="194">
        <v>3.0000000000000001E-3</v>
      </c>
      <c r="BA11" s="202">
        <v>9.4352546622000002</v>
      </c>
      <c r="BB11" s="194"/>
      <c r="BC11" s="202"/>
      <c r="BD11" s="206"/>
      <c r="BE11" s="206"/>
      <c r="BF11" s="206"/>
      <c r="BG11" s="194"/>
      <c r="BH11" s="202"/>
      <c r="BI11" s="206"/>
      <c r="BJ11" s="206"/>
      <c r="BK11" s="206"/>
      <c r="BL11" s="203">
        <v>6.8473055068800006</v>
      </c>
      <c r="BM11" s="192">
        <f t="shared" si="2"/>
        <v>125.07549416803002</v>
      </c>
      <c r="BN11" s="193">
        <f t="shared" si="3"/>
        <v>76.60445016908001</v>
      </c>
      <c r="BO11" s="194">
        <f t="shared" si="4"/>
        <v>25.96878367395</v>
      </c>
      <c r="BP11" s="195">
        <f t="shared" si="5"/>
        <v>22.502260325000002</v>
      </c>
      <c r="BQ11" s="187">
        <f t="shared" si="6"/>
        <v>0</v>
      </c>
      <c r="BR11" s="194"/>
      <c r="BS11" s="195"/>
      <c r="BT11" s="195"/>
      <c r="BU11" s="195"/>
      <c r="BV11" s="195">
        <v>1.5E-3</v>
      </c>
      <c r="BW11" s="195">
        <v>0.99438230775000003</v>
      </c>
      <c r="BX11" s="195">
        <v>6.0000000000000001E-3</v>
      </c>
      <c r="BY11" s="195">
        <v>4.2410538461999998</v>
      </c>
      <c r="BZ11" s="195"/>
      <c r="CA11" s="195"/>
      <c r="CB11" s="195">
        <v>26</v>
      </c>
      <c r="CC11" s="202">
        <v>20.733347520000002</v>
      </c>
      <c r="CD11" s="194">
        <v>0.05</v>
      </c>
      <c r="CE11" s="195">
        <v>16.540990325000003</v>
      </c>
      <c r="CF11" s="195"/>
      <c r="CG11" s="195"/>
      <c r="CH11" s="196">
        <v>3</v>
      </c>
      <c r="CI11" s="195">
        <v>5.9612699999999998</v>
      </c>
      <c r="CJ11" s="195"/>
      <c r="CK11" s="202"/>
      <c r="CL11" s="194"/>
      <c r="CM11" s="207"/>
    </row>
    <row r="12" spans="1:91" ht="18.75" customHeight="1" x14ac:dyDescent="0.25">
      <c r="A12" s="178">
        <f t="shared" ref="A12:A75" si="11">A11+1</f>
        <v>3</v>
      </c>
      <c r="B12" s="198" t="s">
        <v>92</v>
      </c>
      <c r="C12" s="199" t="s">
        <v>91</v>
      </c>
      <c r="D12" s="199">
        <v>2</v>
      </c>
      <c r="E12" s="199">
        <v>16</v>
      </c>
      <c r="F12" s="199">
        <v>1022.1</v>
      </c>
      <c r="G12" s="199">
        <v>2</v>
      </c>
      <c r="H12" s="180">
        <v>5.84</v>
      </c>
      <c r="I12" s="180">
        <v>6.21</v>
      </c>
      <c r="J12" s="180">
        <f t="shared" si="7"/>
        <v>35814.384000000005</v>
      </c>
      <c r="K12" s="180">
        <f t="shared" si="8"/>
        <v>38083.445999999996</v>
      </c>
      <c r="L12" s="200">
        <v>61.575839999999999</v>
      </c>
      <c r="M12" s="201">
        <f t="shared" ref="M12:M35" si="12">L12*$M$2</f>
        <v>58.712563440000004</v>
      </c>
      <c r="N12" s="183">
        <f t="shared" si="1"/>
        <v>6.0244437921925442</v>
      </c>
      <c r="O12" s="184">
        <f t="shared" si="9"/>
        <v>73.897829999999999</v>
      </c>
      <c r="P12" s="184">
        <f t="shared" si="10"/>
        <v>70.461580905000005</v>
      </c>
      <c r="Q12" s="194"/>
      <c r="R12" s="195"/>
      <c r="S12" s="195"/>
      <c r="T12" s="195"/>
      <c r="U12" s="195"/>
      <c r="V12" s="202"/>
      <c r="W12" s="194">
        <v>1</v>
      </c>
      <c r="X12" s="195">
        <v>0.14499999999999999</v>
      </c>
      <c r="Y12" s="195"/>
      <c r="Z12" s="195"/>
      <c r="AA12" s="195"/>
      <c r="AB12" s="202"/>
      <c r="AC12" s="194"/>
      <c r="AD12" s="202"/>
      <c r="AE12" s="194"/>
      <c r="AF12" s="202"/>
      <c r="AG12" s="194"/>
      <c r="AH12" s="203"/>
      <c r="AI12" s="202"/>
      <c r="AJ12" s="194"/>
      <c r="AK12" s="202"/>
      <c r="AL12" s="194"/>
      <c r="AM12" s="202"/>
      <c r="AN12" s="194">
        <v>2</v>
      </c>
      <c r="AO12" s="195">
        <v>1.7565</v>
      </c>
      <c r="AP12" s="195"/>
      <c r="AQ12" s="202"/>
      <c r="AR12" s="194"/>
      <c r="AS12" s="202"/>
      <c r="AT12" s="194"/>
      <c r="AU12" s="202"/>
      <c r="AV12" s="194"/>
      <c r="AW12" s="202"/>
      <c r="AX12" s="204"/>
      <c r="AY12" s="205"/>
      <c r="AZ12" s="194"/>
      <c r="BA12" s="202"/>
      <c r="BB12" s="194"/>
      <c r="BC12" s="202"/>
      <c r="BD12" s="206"/>
      <c r="BE12" s="206"/>
      <c r="BF12" s="206"/>
      <c r="BG12" s="194"/>
      <c r="BH12" s="202"/>
      <c r="BI12" s="206"/>
      <c r="BJ12" s="206"/>
      <c r="BK12" s="206"/>
      <c r="BL12" s="203">
        <v>10.417999999999999</v>
      </c>
      <c r="BM12" s="192">
        <f t="shared" si="2"/>
        <v>13.858448637999999</v>
      </c>
      <c r="BN12" s="193">
        <f t="shared" si="3"/>
        <v>12.3195</v>
      </c>
      <c r="BO12" s="194">
        <f t="shared" si="4"/>
        <v>1.5389486379999999</v>
      </c>
      <c r="BP12" s="195">
        <f t="shared" si="5"/>
        <v>0</v>
      </c>
      <c r="BQ12" s="187">
        <f t="shared" si="6"/>
        <v>0</v>
      </c>
      <c r="BR12" s="194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>
        <v>2</v>
      </c>
      <c r="CC12" s="202">
        <v>1.5389486379999999</v>
      </c>
      <c r="CD12" s="194"/>
      <c r="CE12" s="195"/>
      <c r="CF12" s="195"/>
      <c r="CG12" s="195"/>
      <c r="CH12" s="196"/>
      <c r="CI12" s="195"/>
      <c r="CJ12" s="195"/>
      <c r="CK12" s="202"/>
      <c r="CL12" s="194"/>
      <c r="CM12" s="207"/>
    </row>
    <row r="13" spans="1:91" ht="19.5" customHeight="1" x14ac:dyDescent="0.25">
      <c r="A13" s="178">
        <f t="shared" si="11"/>
        <v>4</v>
      </c>
      <c r="B13" s="198" t="s">
        <v>93</v>
      </c>
      <c r="C13" s="199">
        <v>1936</v>
      </c>
      <c r="D13" s="199">
        <v>4</v>
      </c>
      <c r="E13" s="199">
        <v>34</v>
      </c>
      <c r="F13" s="199">
        <v>2826.5</v>
      </c>
      <c r="G13" s="199">
        <v>4</v>
      </c>
      <c r="H13" s="180">
        <v>5.84</v>
      </c>
      <c r="I13" s="180">
        <v>6.21</v>
      </c>
      <c r="J13" s="180">
        <f t="shared" si="7"/>
        <v>99040.56</v>
      </c>
      <c r="K13" s="180">
        <f t="shared" si="8"/>
        <v>105315.38999999998</v>
      </c>
      <c r="L13" s="200">
        <v>160.17275000000001</v>
      </c>
      <c r="M13" s="201">
        <f t="shared" si="12"/>
        <v>152.72471712500001</v>
      </c>
      <c r="N13" s="183">
        <f t="shared" si="1"/>
        <v>5.666822925880064</v>
      </c>
      <c r="O13" s="184">
        <f t="shared" si="9"/>
        <v>204.35594999999998</v>
      </c>
      <c r="P13" s="184">
        <f t="shared" si="10"/>
        <v>194.85339832499997</v>
      </c>
      <c r="Q13" s="194">
        <v>6.2E-2</v>
      </c>
      <c r="R13" s="195">
        <v>21.563000000000002</v>
      </c>
      <c r="S13" s="195"/>
      <c r="T13" s="195"/>
      <c r="U13" s="195"/>
      <c r="V13" s="202"/>
      <c r="W13" s="194">
        <v>1</v>
      </c>
      <c r="X13" s="195">
        <v>0.28999999999999998</v>
      </c>
      <c r="Y13" s="195">
        <v>137</v>
      </c>
      <c r="Z13" s="195">
        <v>119.736</v>
      </c>
      <c r="AA13" s="195"/>
      <c r="AB13" s="202"/>
      <c r="AC13" s="194"/>
      <c r="AD13" s="202"/>
      <c r="AE13" s="194">
        <v>1.95E-2</v>
      </c>
      <c r="AF13" s="202">
        <v>34.028999999999996</v>
      </c>
      <c r="AG13" s="194"/>
      <c r="AH13" s="203"/>
      <c r="AI13" s="202"/>
      <c r="AJ13" s="194"/>
      <c r="AK13" s="202"/>
      <c r="AL13" s="194"/>
      <c r="AM13" s="202"/>
      <c r="AN13" s="194">
        <v>6</v>
      </c>
      <c r="AO13" s="195">
        <v>5.0674999999999999</v>
      </c>
      <c r="AP13" s="195"/>
      <c r="AQ13" s="202"/>
      <c r="AR13" s="194">
        <v>1E-3</v>
      </c>
      <c r="AS13" s="202">
        <v>0.504</v>
      </c>
      <c r="AT13" s="194">
        <v>2</v>
      </c>
      <c r="AU13" s="202">
        <v>5.3364933999999993</v>
      </c>
      <c r="AV13" s="194"/>
      <c r="AW13" s="202"/>
      <c r="AX13" s="204">
        <v>83</v>
      </c>
      <c r="AY13" s="205">
        <v>30.076243223391302</v>
      </c>
      <c r="AZ13" s="194">
        <v>4.0000000000000001E-3</v>
      </c>
      <c r="BA13" s="202">
        <v>20.509</v>
      </c>
      <c r="BB13" s="194"/>
      <c r="BC13" s="202"/>
      <c r="BD13" s="206"/>
      <c r="BE13" s="206"/>
      <c r="BF13" s="206"/>
      <c r="BG13" s="194"/>
      <c r="BH13" s="202"/>
      <c r="BI13" s="206"/>
      <c r="BJ13" s="206"/>
      <c r="BK13" s="206"/>
      <c r="BL13" s="203">
        <v>14.6812960904</v>
      </c>
      <c r="BM13" s="192">
        <f t="shared" si="2"/>
        <v>287.34936270979131</v>
      </c>
      <c r="BN13" s="193">
        <f t="shared" si="3"/>
        <v>251.79253271379127</v>
      </c>
      <c r="BO13" s="194">
        <f t="shared" si="4"/>
        <v>21.860965004999997</v>
      </c>
      <c r="BP13" s="195">
        <f t="shared" si="5"/>
        <v>13.695864990999999</v>
      </c>
      <c r="BQ13" s="187">
        <f t="shared" si="6"/>
        <v>0</v>
      </c>
      <c r="BR13" s="194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>
        <v>21</v>
      </c>
      <c r="CC13" s="202">
        <v>21.860965004999997</v>
      </c>
      <c r="CD13" s="194">
        <v>0.02</v>
      </c>
      <c r="CE13" s="195">
        <v>6.3174243900000002</v>
      </c>
      <c r="CF13" s="195">
        <v>5</v>
      </c>
      <c r="CG13" s="195">
        <v>4.9882900509999999</v>
      </c>
      <c r="CH13" s="196">
        <v>1</v>
      </c>
      <c r="CI13" s="195">
        <v>2.39015055</v>
      </c>
      <c r="CJ13" s="195"/>
      <c r="CK13" s="202"/>
      <c r="CL13" s="194"/>
      <c r="CM13" s="207"/>
    </row>
    <row r="14" spans="1:91" ht="18.75" customHeight="1" x14ac:dyDescent="0.25">
      <c r="A14" s="178">
        <f t="shared" si="11"/>
        <v>5</v>
      </c>
      <c r="B14" s="198" t="s">
        <v>94</v>
      </c>
      <c r="C14" s="199">
        <v>1937</v>
      </c>
      <c r="D14" s="199">
        <v>4</v>
      </c>
      <c r="E14" s="199">
        <v>34</v>
      </c>
      <c r="F14" s="199">
        <v>2702.2</v>
      </c>
      <c r="G14" s="199">
        <v>4</v>
      </c>
      <c r="H14" s="180">
        <v>5.84</v>
      </c>
      <c r="I14" s="180">
        <v>6.21</v>
      </c>
      <c r="J14" s="180">
        <f t="shared" si="7"/>
        <v>94685.087999999989</v>
      </c>
      <c r="K14" s="180">
        <f t="shared" si="8"/>
        <v>100683.97200000001</v>
      </c>
      <c r="L14" s="200">
        <v>156.88512</v>
      </c>
      <c r="M14" s="201">
        <f t="shared" si="12"/>
        <v>149.58996192000001</v>
      </c>
      <c r="N14" s="183">
        <f t="shared" si="1"/>
        <v>5.8058293242543115</v>
      </c>
      <c r="O14" s="184">
        <f t="shared" si="9"/>
        <v>195.36905999999999</v>
      </c>
      <c r="P14" s="184">
        <f t="shared" si="10"/>
        <v>186.28439871</v>
      </c>
      <c r="Q14" s="194"/>
      <c r="R14" s="195"/>
      <c r="S14" s="195"/>
      <c r="T14" s="195"/>
      <c r="U14" s="195"/>
      <c r="V14" s="202"/>
      <c r="W14" s="194">
        <v>2</v>
      </c>
      <c r="X14" s="195">
        <v>0.78299999999999992</v>
      </c>
      <c r="Y14" s="195">
        <v>95</v>
      </c>
      <c r="Z14" s="195">
        <v>83.644000000000005</v>
      </c>
      <c r="AA14" s="195"/>
      <c r="AB14" s="202"/>
      <c r="AC14" s="194"/>
      <c r="AD14" s="202"/>
      <c r="AE14" s="194">
        <v>1.9099999999999999E-2</v>
      </c>
      <c r="AF14" s="202">
        <v>56.424999999999997</v>
      </c>
      <c r="AG14" s="194"/>
      <c r="AH14" s="203"/>
      <c r="AI14" s="202"/>
      <c r="AJ14" s="194"/>
      <c r="AK14" s="202"/>
      <c r="AL14" s="194"/>
      <c r="AM14" s="202"/>
      <c r="AN14" s="194">
        <v>12</v>
      </c>
      <c r="AO14" s="195">
        <v>10.8385</v>
      </c>
      <c r="AP14" s="195"/>
      <c r="AQ14" s="202"/>
      <c r="AR14" s="194"/>
      <c r="AS14" s="202"/>
      <c r="AT14" s="194"/>
      <c r="AU14" s="202"/>
      <c r="AV14" s="194"/>
      <c r="AW14" s="202"/>
      <c r="AX14" s="204">
        <v>51</v>
      </c>
      <c r="AY14" s="205">
        <v>26.884715277808702</v>
      </c>
      <c r="AZ14" s="194">
        <v>1.6199999999999999E-3</v>
      </c>
      <c r="BA14" s="202">
        <v>2.1703079411999999</v>
      </c>
      <c r="BB14" s="194"/>
      <c r="BC14" s="202"/>
      <c r="BD14" s="206"/>
      <c r="BE14" s="206"/>
      <c r="BF14" s="206"/>
      <c r="BG14" s="194"/>
      <c r="BH14" s="202"/>
      <c r="BI14" s="206"/>
      <c r="BJ14" s="206"/>
      <c r="BK14" s="206"/>
      <c r="BL14" s="208">
        <v>34.893272716120002</v>
      </c>
      <c r="BM14" s="192">
        <f t="shared" si="2"/>
        <v>262.66179024692872</v>
      </c>
      <c r="BN14" s="193">
        <f t="shared" si="3"/>
        <v>215.63879593512874</v>
      </c>
      <c r="BO14" s="194">
        <f t="shared" si="4"/>
        <v>24.063789177799997</v>
      </c>
      <c r="BP14" s="195">
        <f t="shared" si="5"/>
        <v>22.959205134000001</v>
      </c>
      <c r="BQ14" s="187">
        <f t="shared" si="6"/>
        <v>0</v>
      </c>
      <c r="BR14" s="194"/>
      <c r="BS14" s="195"/>
      <c r="BT14" s="195"/>
      <c r="BU14" s="195"/>
      <c r="BV14" s="195">
        <v>2E-3</v>
      </c>
      <c r="BW14" s="195">
        <v>1.9342347368000001</v>
      </c>
      <c r="BX14" s="195">
        <v>5.0000000000000001E-4</v>
      </c>
      <c r="BY14" s="195">
        <v>0.67249999999999999</v>
      </c>
      <c r="BZ14" s="195"/>
      <c r="CA14" s="195"/>
      <c r="CB14" s="195">
        <v>22</v>
      </c>
      <c r="CC14" s="202">
        <v>21.457054440999997</v>
      </c>
      <c r="CD14" s="194"/>
      <c r="CE14" s="195"/>
      <c r="CF14" s="195">
        <v>4</v>
      </c>
      <c r="CG14" s="195">
        <v>1.418369376</v>
      </c>
      <c r="CH14" s="196">
        <v>9</v>
      </c>
      <c r="CI14" s="195">
        <v>21.540835758</v>
      </c>
      <c r="CJ14" s="195"/>
      <c r="CK14" s="202"/>
      <c r="CL14" s="194"/>
      <c r="CM14" s="207"/>
    </row>
    <row r="15" spans="1:91" ht="18.75" customHeight="1" x14ac:dyDescent="0.25">
      <c r="A15" s="178">
        <f t="shared" si="11"/>
        <v>6</v>
      </c>
      <c r="B15" s="198" t="s">
        <v>95</v>
      </c>
      <c r="C15" s="199">
        <v>1977</v>
      </c>
      <c r="D15" s="199">
        <v>5</v>
      </c>
      <c r="E15" s="199">
        <v>56</v>
      </c>
      <c r="F15" s="199">
        <v>4079.3</v>
      </c>
      <c r="G15" s="199">
        <v>4</v>
      </c>
      <c r="H15" s="180">
        <v>5.84</v>
      </c>
      <c r="I15" s="180">
        <v>6.21</v>
      </c>
      <c r="J15" s="180">
        <f t="shared" si="7"/>
        <v>142938.67200000002</v>
      </c>
      <c r="K15" s="180">
        <f t="shared" si="8"/>
        <v>151994.71799999999</v>
      </c>
      <c r="L15" s="200">
        <v>167.00909999999999</v>
      </c>
      <c r="M15" s="201">
        <f t="shared" si="12"/>
        <v>159.24317685</v>
      </c>
      <c r="N15" s="183">
        <f t="shared" si="1"/>
        <v>4.0940627068369571</v>
      </c>
      <c r="O15" s="184">
        <f t="shared" si="9"/>
        <v>294.93339000000003</v>
      </c>
      <c r="P15" s="184">
        <f t="shared" si="10"/>
        <v>281.21898736500003</v>
      </c>
      <c r="Q15" s="194"/>
      <c r="R15" s="195"/>
      <c r="S15" s="195"/>
      <c r="T15" s="195"/>
      <c r="U15" s="195"/>
      <c r="V15" s="202"/>
      <c r="W15" s="194"/>
      <c r="X15" s="195"/>
      <c r="Y15" s="195"/>
      <c r="Z15" s="195"/>
      <c r="AA15" s="195"/>
      <c r="AB15" s="202"/>
      <c r="AC15" s="194"/>
      <c r="AD15" s="202"/>
      <c r="AE15" s="194">
        <v>2.2000000000000002E-2</v>
      </c>
      <c r="AF15" s="202">
        <v>2.4982713176</v>
      </c>
      <c r="AG15" s="194"/>
      <c r="AH15" s="203"/>
      <c r="AI15" s="202"/>
      <c r="AJ15" s="194"/>
      <c r="AK15" s="202"/>
      <c r="AL15" s="194"/>
      <c r="AM15" s="202"/>
      <c r="AN15" s="194"/>
      <c r="AO15" s="195"/>
      <c r="AP15" s="195"/>
      <c r="AQ15" s="202"/>
      <c r="AR15" s="194"/>
      <c r="AS15" s="202"/>
      <c r="AT15" s="194"/>
      <c r="AU15" s="202"/>
      <c r="AV15" s="194"/>
      <c r="AW15" s="202"/>
      <c r="AX15" s="204">
        <v>30</v>
      </c>
      <c r="AY15" s="205">
        <v>404.12200000000001</v>
      </c>
      <c r="AZ15" s="194">
        <v>1.0950000000000001E-2</v>
      </c>
      <c r="BA15" s="202">
        <v>17.822240649999998</v>
      </c>
      <c r="BB15" s="194"/>
      <c r="BC15" s="202"/>
      <c r="BD15" s="206"/>
      <c r="BE15" s="206">
        <v>2</v>
      </c>
      <c r="BF15" s="206">
        <v>13.301</v>
      </c>
      <c r="BG15" s="194"/>
      <c r="BH15" s="202"/>
      <c r="BI15" s="206">
        <v>7.84</v>
      </c>
      <c r="BJ15" s="206"/>
      <c r="BK15" s="206"/>
      <c r="BL15" s="203">
        <v>1.0029048387000001</v>
      </c>
      <c r="BM15" s="192">
        <f t="shared" si="2"/>
        <v>499.88166250529991</v>
      </c>
      <c r="BN15" s="193">
        <f t="shared" si="3"/>
        <v>446.58641680629995</v>
      </c>
      <c r="BO15" s="194">
        <f t="shared" si="4"/>
        <v>41.194231232</v>
      </c>
      <c r="BP15" s="195">
        <f t="shared" si="5"/>
        <v>12.101014466999999</v>
      </c>
      <c r="BQ15" s="187">
        <f t="shared" si="6"/>
        <v>0</v>
      </c>
      <c r="BR15" s="194"/>
      <c r="BS15" s="195"/>
      <c r="BT15" s="195">
        <v>4.0000000000000001E-3</v>
      </c>
      <c r="BU15" s="195">
        <v>2.9239999999999999</v>
      </c>
      <c r="BV15" s="195">
        <v>1.4E-2</v>
      </c>
      <c r="BW15" s="195">
        <v>18.667584000000002</v>
      </c>
      <c r="BX15" s="195"/>
      <c r="BY15" s="195"/>
      <c r="BZ15" s="195">
        <v>1</v>
      </c>
      <c r="CA15" s="195">
        <v>1.5175989999999999</v>
      </c>
      <c r="CB15" s="195">
        <v>20</v>
      </c>
      <c r="CC15" s="202">
        <v>18.085048231999998</v>
      </c>
      <c r="CD15" s="194"/>
      <c r="CE15" s="195"/>
      <c r="CF15" s="195">
        <v>14</v>
      </c>
      <c r="CG15" s="195">
        <v>4.6954141849999997</v>
      </c>
      <c r="CH15" s="196">
        <v>3</v>
      </c>
      <c r="CI15" s="195">
        <v>7.405600282</v>
      </c>
      <c r="CJ15" s="195"/>
      <c r="CK15" s="202"/>
      <c r="CL15" s="194"/>
      <c r="CM15" s="207"/>
    </row>
    <row r="16" spans="1:91" ht="18.75" customHeight="1" x14ac:dyDescent="0.25">
      <c r="A16" s="178">
        <f t="shared" si="11"/>
        <v>7</v>
      </c>
      <c r="B16" s="198" t="s">
        <v>0</v>
      </c>
      <c r="C16" s="199">
        <v>1962</v>
      </c>
      <c r="D16" s="199">
        <v>3</v>
      </c>
      <c r="E16" s="199">
        <v>36</v>
      </c>
      <c r="F16" s="199">
        <v>1544.3</v>
      </c>
      <c r="G16" s="199">
        <v>3</v>
      </c>
      <c r="H16" s="180">
        <v>5.84</v>
      </c>
      <c r="I16" s="180">
        <v>6.21</v>
      </c>
      <c r="J16" s="180">
        <f t="shared" si="7"/>
        <v>54112.271999999997</v>
      </c>
      <c r="K16" s="180">
        <f t="shared" si="8"/>
        <v>57540.617999999995</v>
      </c>
      <c r="L16" s="200">
        <v>94.152799999999999</v>
      </c>
      <c r="M16" s="201">
        <f t="shared" si="12"/>
        <v>89.774694800000006</v>
      </c>
      <c r="N16" s="183">
        <f t="shared" si="1"/>
        <v>6.0967946642491739</v>
      </c>
      <c r="O16" s="184">
        <f t="shared" si="9"/>
        <v>111.65288999999999</v>
      </c>
      <c r="P16" s="184">
        <f t="shared" si="10"/>
        <v>106.46103061499998</v>
      </c>
      <c r="Q16" s="194"/>
      <c r="R16" s="195"/>
      <c r="S16" s="195"/>
      <c r="T16" s="195"/>
      <c r="U16" s="195"/>
      <c r="V16" s="202"/>
      <c r="W16" s="194"/>
      <c r="X16" s="195"/>
      <c r="Y16" s="195">
        <v>28</v>
      </c>
      <c r="Z16" s="195">
        <v>19.680999999999997</v>
      </c>
      <c r="AA16" s="195">
        <v>2</v>
      </c>
      <c r="AB16" s="202">
        <v>39.795000000000002</v>
      </c>
      <c r="AC16" s="194"/>
      <c r="AD16" s="202"/>
      <c r="AE16" s="194"/>
      <c r="AF16" s="202"/>
      <c r="AG16" s="194"/>
      <c r="AH16" s="203"/>
      <c r="AI16" s="202"/>
      <c r="AJ16" s="194"/>
      <c r="AK16" s="202"/>
      <c r="AL16" s="194"/>
      <c r="AM16" s="202"/>
      <c r="AN16" s="194"/>
      <c r="AO16" s="195"/>
      <c r="AP16" s="195"/>
      <c r="AQ16" s="202"/>
      <c r="AR16" s="194"/>
      <c r="AS16" s="202"/>
      <c r="AT16" s="194"/>
      <c r="AU16" s="202"/>
      <c r="AV16" s="194">
        <v>1</v>
      </c>
      <c r="AW16" s="202">
        <v>8.7981741570000001</v>
      </c>
      <c r="AX16" s="204"/>
      <c r="AY16" s="205"/>
      <c r="AZ16" s="194"/>
      <c r="BA16" s="202"/>
      <c r="BB16" s="194"/>
      <c r="BC16" s="202"/>
      <c r="BD16" s="206"/>
      <c r="BE16" s="206"/>
      <c r="BF16" s="206"/>
      <c r="BG16" s="194"/>
      <c r="BH16" s="202"/>
      <c r="BI16" s="206"/>
      <c r="BJ16" s="206"/>
      <c r="BK16" s="206"/>
      <c r="BL16" s="203">
        <v>215.441</v>
      </c>
      <c r="BM16" s="192">
        <f t="shared" si="2"/>
        <v>314.92731430879996</v>
      </c>
      <c r="BN16" s="193">
        <f t="shared" si="3"/>
        <v>283.71517415699998</v>
      </c>
      <c r="BO16" s="194">
        <f t="shared" si="4"/>
        <v>22.466379036799999</v>
      </c>
      <c r="BP16" s="195">
        <f t="shared" si="5"/>
        <v>8.7457611150000005</v>
      </c>
      <c r="BQ16" s="187">
        <f t="shared" si="6"/>
        <v>0</v>
      </c>
      <c r="BR16" s="194"/>
      <c r="BS16" s="195"/>
      <c r="BT16" s="195">
        <v>1.4449999999999999E-2</v>
      </c>
      <c r="BU16" s="195">
        <v>10.2356075864</v>
      </c>
      <c r="BV16" s="195">
        <v>1E-3</v>
      </c>
      <c r="BW16" s="195">
        <v>0.96711736840000007</v>
      </c>
      <c r="BX16" s="195">
        <v>1E-3</v>
      </c>
      <c r="BY16" s="195">
        <v>3.10385</v>
      </c>
      <c r="BZ16" s="195"/>
      <c r="CA16" s="195"/>
      <c r="CB16" s="195">
        <v>10</v>
      </c>
      <c r="CC16" s="202">
        <v>8.1598040819999991</v>
      </c>
      <c r="CD16" s="194"/>
      <c r="CE16" s="195"/>
      <c r="CF16" s="195">
        <v>1</v>
      </c>
      <c r="CG16" s="195">
        <v>0.38708999999999999</v>
      </c>
      <c r="CH16" s="196">
        <v>3</v>
      </c>
      <c r="CI16" s="195">
        <v>8.3586711149999999</v>
      </c>
      <c r="CJ16" s="195"/>
      <c r="CK16" s="202"/>
      <c r="CL16" s="194"/>
      <c r="CM16" s="207"/>
    </row>
    <row r="17" spans="1:91" ht="18.75" customHeight="1" x14ac:dyDescent="0.25">
      <c r="A17" s="178">
        <f t="shared" si="11"/>
        <v>8</v>
      </c>
      <c r="B17" s="198" t="s">
        <v>2</v>
      </c>
      <c r="C17" s="199">
        <v>1962</v>
      </c>
      <c r="D17" s="199">
        <v>3</v>
      </c>
      <c r="E17" s="199">
        <v>36</v>
      </c>
      <c r="F17" s="199">
        <v>1479.3</v>
      </c>
      <c r="G17" s="199">
        <v>3</v>
      </c>
      <c r="H17" s="180">
        <v>5.84</v>
      </c>
      <c r="I17" s="180">
        <v>6.21</v>
      </c>
      <c r="J17" s="180">
        <f t="shared" si="7"/>
        <v>51834.671999999991</v>
      </c>
      <c r="K17" s="180">
        <f t="shared" si="8"/>
        <v>55118.717999999993</v>
      </c>
      <c r="L17" s="200">
        <v>90.131519999999995</v>
      </c>
      <c r="M17" s="201">
        <f t="shared" si="12"/>
        <v>85.940404319999999</v>
      </c>
      <c r="N17" s="183">
        <f t="shared" si="1"/>
        <v>6.0928493206246195</v>
      </c>
      <c r="O17" s="184">
        <f t="shared" si="9"/>
        <v>106.95338999999998</v>
      </c>
      <c r="P17" s="184">
        <f t="shared" si="10"/>
        <v>101.98005736499999</v>
      </c>
      <c r="Q17" s="194"/>
      <c r="R17" s="195"/>
      <c r="S17" s="195"/>
      <c r="T17" s="195"/>
      <c r="U17" s="195"/>
      <c r="V17" s="202"/>
      <c r="W17" s="194"/>
      <c r="X17" s="195"/>
      <c r="Y17" s="195"/>
      <c r="Z17" s="195"/>
      <c r="AA17" s="195"/>
      <c r="AB17" s="202"/>
      <c r="AC17" s="194"/>
      <c r="AD17" s="202"/>
      <c r="AE17" s="194">
        <v>0.155</v>
      </c>
      <c r="AF17" s="202">
        <v>18.881</v>
      </c>
      <c r="AG17" s="194"/>
      <c r="AH17" s="203"/>
      <c r="AI17" s="202"/>
      <c r="AJ17" s="194"/>
      <c r="AK17" s="202"/>
      <c r="AL17" s="194"/>
      <c r="AM17" s="202"/>
      <c r="AN17" s="194"/>
      <c r="AO17" s="195"/>
      <c r="AP17" s="195"/>
      <c r="AQ17" s="202"/>
      <c r="AR17" s="194">
        <v>1.2999999999999999E-2</v>
      </c>
      <c r="AS17" s="202">
        <v>10.927</v>
      </c>
      <c r="AT17" s="194"/>
      <c r="AU17" s="202"/>
      <c r="AV17" s="194"/>
      <c r="AW17" s="202"/>
      <c r="AX17" s="204"/>
      <c r="AY17" s="205"/>
      <c r="AZ17" s="194"/>
      <c r="BA17" s="202"/>
      <c r="BB17" s="194"/>
      <c r="BC17" s="202"/>
      <c r="BD17" s="206"/>
      <c r="BE17" s="206"/>
      <c r="BF17" s="206"/>
      <c r="BG17" s="194"/>
      <c r="BH17" s="202"/>
      <c r="BI17" s="206">
        <v>7.0679999999999996</v>
      </c>
      <c r="BJ17" s="206"/>
      <c r="BK17" s="206"/>
      <c r="BL17" s="203">
        <v>1.5519747829999999</v>
      </c>
      <c r="BM17" s="192">
        <f t="shared" si="2"/>
        <v>125.10921894879999</v>
      </c>
      <c r="BN17" s="193">
        <f t="shared" si="3"/>
        <v>38.427974782999996</v>
      </c>
      <c r="BO17" s="194">
        <f t="shared" si="4"/>
        <v>85.250065983799999</v>
      </c>
      <c r="BP17" s="195">
        <f t="shared" si="5"/>
        <v>1.431178182</v>
      </c>
      <c r="BQ17" s="187">
        <f t="shared" si="6"/>
        <v>0</v>
      </c>
      <c r="BR17" s="194"/>
      <c r="BS17" s="195"/>
      <c r="BT17" s="195">
        <v>2E-3</v>
      </c>
      <c r="BU17" s="195">
        <v>1.212348</v>
      </c>
      <c r="BV17" s="195">
        <v>7.3000000000000009E-2</v>
      </c>
      <c r="BW17" s="195">
        <v>54.143522727800004</v>
      </c>
      <c r="BX17" s="195"/>
      <c r="BY17" s="195"/>
      <c r="BZ17" s="195">
        <v>1</v>
      </c>
      <c r="CA17" s="195">
        <v>3.4925499900000001</v>
      </c>
      <c r="CB17" s="195">
        <v>34</v>
      </c>
      <c r="CC17" s="202">
        <v>26.401645265999999</v>
      </c>
      <c r="CD17" s="194"/>
      <c r="CE17" s="195"/>
      <c r="CF17" s="195"/>
      <c r="CG17" s="195"/>
      <c r="CH17" s="196">
        <v>1</v>
      </c>
      <c r="CI17" s="195">
        <v>1.431178182</v>
      </c>
      <c r="CJ17" s="195"/>
      <c r="CK17" s="202"/>
      <c r="CL17" s="194"/>
      <c r="CM17" s="207"/>
    </row>
    <row r="18" spans="1:91" ht="18.75" customHeight="1" x14ac:dyDescent="0.25">
      <c r="A18" s="178">
        <f t="shared" si="11"/>
        <v>9</v>
      </c>
      <c r="B18" s="198" t="s">
        <v>96</v>
      </c>
      <c r="C18" s="199">
        <v>1968</v>
      </c>
      <c r="D18" s="199">
        <v>5</v>
      </c>
      <c r="E18" s="199">
        <v>80</v>
      </c>
      <c r="F18" s="199">
        <v>4454.8</v>
      </c>
      <c r="G18" s="199">
        <v>3</v>
      </c>
      <c r="H18" s="180">
        <v>5.84</v>
      </c>
      <c r="I18" s="180">
        <v>6.21</v>
      </c>
      <c r="J18" s="180">
        <f t="shared" si="7"/>
        <v>156096.19199999998</v>
      </c>
      <c r="K18" s="180">
        <f t="shared" si="8"/>
        <v>165985.848</v>
      </c>
      <c r="L18" s="200">
        <v>215.32785000000001</v>
      </c>
      <c r="M18" s="201">
        <f t="shared" si="12"/>
        <v>205.31510497500003</v>
      </c>
      <c r="N18" s="183">
        <f t="shared" si="1"/>
        <v>4.8336143036724435</v>
      </c>
      <c r="O18" s="184">
        <f t="shared" si="9"/>
        <v>322.08204000000001</v>
      </c>
      <c r="P18" s="184">
        <f t="shared" si="10"/>
        <v>307.10522514000002</v>
      </c>
      <c r="Q18" s="194"/>
      <c r="R18" s="195"/>
      <c r="S18" s="195"/>
      <c r="T18" s="195"/>
      <c r="U18" s="195"/>
      <c r="V18" s="202"/>
      <c r="W18" s="194"/>
      <c r="X18" s="195"/>
      <c r="Y18" s="195"/>
      <c r="Z18" s="195"/>
      <c r="AA18" s="195"/>
      <c r="AB18" s="202"/>
      <c r="AC18" s="194"/>
      <c r="AD18" s="202"/>
      <c r="AE18" s="194">
        <v>1.2500000000000001E-2</v>
      </c>
      <c r="AF18" s="202">
        <v>1.5216009664000001</v>
      </c>
      <c r="AG18" s="194"/>
      <c r="AH18" s="203"/>
      <c r="AI18" s="202"/>
      <c r="AJ18" s="194"/>
      <c r="AK18" s="202"/>
      <c r="AL18" s="194"/>
      <c r="AM18" s="202"/>
      <c r="AN18" s="194">
        <v>15</v>
      </c>
      <c r="AO18" s="195">
        <v>13.372</v>
      </c>
      <c r="AP18" s="195"/>
      <c r="AQ18" s="202"/>
      <c r="AR18" s="194">
        <v>1.8E-3</v>
      </c>
      <c r="AS18" s="202">
        <v>5.1894</v>
      </c>
      <c r="AT18" s="194"/>
      <c r="AU18" s="202"/>
      <c r="AV18" s="194"/>
      <c r="AW18" s="202"/>
      <c r="AX18" s="204">
        <v>3</v>
      </c>
      <c r="AY18" s="205">
        <v>1.17</v>
      </c>
      <c r="AZ18" s="194">
        <v>8.9999999999999993E-3</v>
      </c>
      <c r="BA18" s="202">
        <v>65.343999999999994</v>
      </c>
      <c r="BB18" s="194"/>
      <c r="BC18" s="202"/>
      <c r="BD18" s="206"/>
      <c r="BE18" s="206">
        <v>2</v>
      </c>
      <c r="BF18" s="206">
        <v>50.286999999999999</v>
      </c>
      <c r="BG18" s="194"/>
      <c r="BH18" s="202"/>
      <c r="BI18" s="206"/>
      <c r="BJ18" s="206"/>
      <c r="BK18" s="206"/>
      <c r="BL18" s="203">
        <v>12.080257295400001</v>
      </c>
      <c r="BM18" s="192">
        <f t="shared" si="2"/>
        <v>243.56396889244999</v>
      </c>
      <c r="BN18" s="193">
        <f t="shared" si="3"/>
        <v>148.96425826180001</v>
      </c>
      <c r="BO18" s="194">
        <f t="shared" si="4"/>
        <v>75.701693677649999</v>
      </c>
      <c r="BP18" s="195">
        <f t="shared" si="5"/>
        <v>18.898016953000003</v>
      </c>
      <c r="BQ18" s="187">
        <f t="shared" si="6"/>
        <v>0</v>
      </c>
      <c r="BR18" s="194">
        <v>6.0000000000000001E-3</v>
      </c>
      <c r="BS18" s="195">
        <v>6.804132858</v>
      </c>
      <c r="BT18" s="195">
        <v>1.6E-2</v>
      </c>
      <c r="BU18" s="195">
        <v>14.012309129599998</v>
      </c>
      <c r="BV18" s="195">
        <v>2E-3</v>
      </c>
      <c r="BW18" s="195">
        <v>1.4898759322000001</v>
      </c>
      <c r="BX18" s="195">
        <v>5.0000000000000001E-4</v>
      </c>
      <c r="BY18" s="195">
        <v>0.35342115385</v>
      </c>
      <c r="BZ18" s="195"/>
      <c r="CA18" s="195"/>
      <c r="CB18" s="195">
        <v>27</v>
      </c>
      <c r="CC18" s="202">
        <v>53.041954604000004</v>
      </c>
      <c r="CD18" s="194">
        <v>3.5000000000000003E-2</v>
      </c>
      <c r="CE18" s="195">
        <v>9.2176585060000011</v>
      </c>
      <c r="CF18" s="195">
        <v>2</v>
      </c>
      <c r="CG18" s="195">
        <v>0.67166076900000005</v>
      </c>
      <c r="CH18" s="196">
        <v>3</v>
      </c>
      <c r="CI18" s="195">
        <v>9.0086976780000008</v>
      </c>
      <c r="CJ18" s="195"/>
      <c r="CK18" s="202"/>
      <c r="CL18" s="194"/>
      <c r="CM18" s="207"/>
    </row>
    <row r="19" spans="1:91" ht="18.75" customHeight="1" x14ac:dyDescent="0.25">
      <c r="A19" s="178">
        <f t="shared" si="11"/>
        <v>10</v>
      </c>
      <c r="B19" s="198" t="s">
        <v>97</v>
      </c>
      <c r="C19" s="199">
        <v>1971</v>
      </c>
      <c r="D19" s="199">
        <v>5</v>
      </c>
      <c r="E19" s="199">
        <v>80</v>
      </c>
      <c r="F19" s="199">
        <v>4742</v>
      </c>
      <c r="G19" s="199">
        <v>5</v>
      </c>
      <c r="H19" s="180">
        <v>5.84</v>
      </c>
      <c r="I19" s="180">
        <v>6.21</v>
      </c>
      <c r="J19" s="180">
        <f t="shared" si="7"/>
        <v>166159.67999999999</v>
      </c>
      <c r="K19" s="180">
        <f t="shared" si="8"/>
        <v>176686.91999999998</v>
      </c>
      <c r="L19" s="200">
        <v>216.56688</v>
      </c>
      <c r="M19" s="201">
        <f t="shared" si="12"/>
        <v>206.49652008000001</v>
      </c>
      <c r="N19" s="183">
        <f t="shared" si="1"/>
        <v>4.5669945170814001</v>
      </c>
      <c r="O19" s="184">
        <f t="shared" si="9"/>
        <v>342.84659999999997</v>
      </c>
      <c r="P19" s="184">
        <f t="shared" si="10"/>
        <v>326.9042331</v>
      </c>
      <c r="Q19" s="194"/>
      <c r="R19" s="195"/>
      <c r="S19" s="195"/>
      <c r="T19" s="195"/>
      <c r="U19" s="195"/>
      <c r="V19" s="202"/>
      <c r="W19" s="194"/>
      <c r="X19" s="195"/>
      <c r="Y19" s="195"/>
      <c r="Z19" s="195"/>
      <c r="AA19" s="195"/>
      <c r="AB19" s="202"/>
      <c r="AC19" s="194"/>
      <c r="AD19" s="202"/>
      <c r="AE19" s="194">
        <v>0.02</v>
      </c>
      <c r="AF19" s="202">
        <v>2.2640386559999999</v>
      </c>
      <c r="AG19" s="194"/>
      <c r="AH19" s="203"/>
      <c r="AI19" s="202"/>
      <c r="AJ19" s="194"/>
      <c r="AK19" s="202"/>
      <c r="AL19" s="194"/>
      <c r="AM19" s="202"/>
      <c r="AN19" s="194"/>
      <c r="AO19" s="195"/>
      <c r="AP19" s="195"/>
      <c r="AQ19" s="202"/>
      <c r="AR19" s="194"/>
      <c r="AS19" s="202"/>
      <c r="AT19" s="194"/>
      <c r="AU19" s="202"/>
      <c r="AV19" s="194"/>
      <c r="AW19" s="202"/>
      <c r="AX19" s="204">
        <v>6</v>
      </c>
      <c r="AY19" s="205">
        <v>5.0703591582399996</v>
      </c>
      <c r="AZ19" s="194">
        <v>4.4900000000000001E-3</v>
      </c>
      <c r="BA19" s="202">
        <v>5.3587850399999999</v>
      </c>
      <c r="BB19" s="194"/>
      <c r="BC19" s="202"/>
      <c r="BD19" s="206"/>
      <c r="BE19" s="206"/>
      <c r="BF19" s="206"/>
      <c r="BG19" s="194">
        <v>7</v>
      </c>
      <c r="BH19" s="202">
        <v>81.509</v>
      </c>
      <c r="BI19" s="206"/>
      <c r="BJ19" s="206"/>
      <c r="BK19" s="206"/>
      <c r="BL19" s="203">
        <v>10.938014262859999</v>
      </c>
      <c r="BM19" s="192">
        <f t="shared" si="2"/>
        <v>133.60438010209998</v>
      </c>
      <c r="BN19" s="193">
        <f t="shared" si="3"/>
        <v>105.14019711709999</v>
      </c>
      <c r="BO19" s="194">
        <f t="shared" si="4"/>
        <v>20.105511870000001</v>
      </c>
      <c r="BP19" s="195">
        <f t="shared" si="5"/>
        <v>8.3586711149999999</v>
      </c>
      <c r="BQ19" s="187">
        <f t="shared" si="6"/>
        <v>0</v>
      </c>
      <c r="BR19" s="194"/>
      <c r="BS19" s="195"/>
      <c r="BT19" s="195"/>
      <c r="BU19" s="195"/>
      <c r="BV19" s="195"/>
      <c r="BW19" s="195"/>
      <c r="BX19" s="195">
        <v>6.0000000000000001E-3</v>
      </c>
      <c r="BY19" s="195">
        <v>6.643680936</v>
      </c>
      <c r="BZ19" s="195"/>
      <c r="CA19" s="195"/>
      <c r="CB19" s="195">
        <v>16</v>
      </c>
      <c r="CC19" s="202">
        <v>13.461830934</v>
      </c>
      <c r="CD19" s="194"/>
      <c r="CE19" s="195"/>
      <c r="CF19" s="195"/>
      <c r="CG19" s="195"/>
      <c r="CH19" s="196">
        <v>3</v>
      </c>
      <c r="CI19" s="195">
        <v>8.3586711149999999</v>
      </c>
      <c r="CJ19" s="195"/>
      <c r="CK19" s="202"/>
      <c r="CL19" s="194"/>
      <c r="CM19" s="207"/>
    </row>
    <row r="20" spans="1:91" ht="18.75" customHeight="1" x14ac:dyDescent="0.25">
      <c r="A20" s="178">
        <f t="shared" si="11"/>
        <v>11</v>
      </c>
      <c r="B20" s="198" t="s">
        <v>98</v>
      </c>
      <c r="C20" s="199">
        <v>1965</v>
      </c>
      <c r="D20" s="199">
        <v>5</v>
      </c>
      <c r="E20" s="199">
        <v>80</v>
      </c>
      <c r="F20" s="199">
        <v>3540.7</v>
      </c>
      <c r="G20" s="199">
        <v>4</v>
      </c>
      <c r="H20" s="180">
        <v>5.84</v>
      </c>
      <c r="I20" s="180">
        <v>6.21</v>
      </c>
      <c r="J20" s="180">
        <f t="shared" si="7"/>
        <v>124066.128</v>
      </c>
      <c r="K20" s="180">
        <f t="shared" si="8"/>
        <v>131926.48199999999</v>
      </c>
      <c r="L20" s="200">
        <v>216.06460000000001</v>
      </c>
      <c r="M20" s="201">
        <f t="shared" si="12"/>
        <v>206.01759610000002</v>
      </c>
      <c r="N20" s="183">
        <f t="shared" si="1"/>
        <v>6.1023131019289982</v>
      </c>
      <c r="O20" s="184">
        <f t="shared" si="9"/>
        <v>255.99260999999998</v>
      </c>
      <c r="P20" s="184">
        <f t="shared" si="10"/>
        <v>244.088953635</v>
      </c>
      <c r="Q20" s="194"/>
      <c r="R20" s="195"/>
      <c r="S20" s="195"/>
      <c r="T20" s="195"/>
      <c r="U20" s="195"/>
      <c r="V20" s="202"/>
      <c r="W20" s="194"/>
      <c r="X20" s="195"/>
      <c r="Y20" s="195"/>
      <c r="Z20" s="195"/>
      <c r="AA20" s="195"/>
      <c r="AB20" s="202"/>
      <c r="AC20" s="194"/>
      <c r="AD20" s="202"/>
      <c r="AE20" s="194">
        <v>0.2505</v>
      </c>
      <c r="AF20" s="202">
        <v>51.744940966400002</v>
      </c>
      <c r="AG20" s="194">
        <v>0.27800000000000002</v>
      </c>
      <c r="AH20" s="203">
        <v>4</v>
      </c>
      <c r="AI20" s="202">
        <v>444.74299999999999</v>
      </c>
      <c r="AJ20" s="194"/>
      <c r="AK20" s="202"/>
      <c r="AL20" s="194">
        <v>9.4999999999999998E-3</v>
      </c>
      <c r="AM20" s="202">
        <v>33.097999999999999</v>
      </c>
      <c r="AN20" s="194">
        <v>2</v>
      </c>
      <c r="AO20" s="195">
        <v>2.1520000000000001</v>
      </c>
      <c r="AP20" s="195"/>
      <c r="AQ20" s="202"/>
      <c r="AR20" s="194"/>
      <c r="AS20" s="202"/>
      <c r="AT20" s="194"/>
      <c r="AU20" s="202"/>
      <c r="AV20" s="194"/>
      <c r="AW20" s="202"/>
      <c r="AX20" s="204">
        <v>8</v>
      </c>
      <c r="AY20" s="205">
        <v>15.13685068</v>
      </c>
      <c r="AZ20" s="194">
        <v>8.6E-3</v>
      </c>
      <c r="BA20" s="202">
        <v>51.769599999999997</v>
      </c>
      <c r="BB20" s="194"/>
      <c r="BC20" s="202"/>
      <c r="BD20" s="206"/>
      <c r="BE20" s="206">
        <v>1</v>
      </c>
      <c r="BF20" s="206">
        <v>1.83</v>
      </c>
      <c r="BG20" s="194">
        <v>1</v>
      </c>
      <c r="BH20" s="202">
        <v>1.319</v>
      </c>
      <c r="BI20" s="206"/>
      <c r="BJ20" s="206"/>
      <c r="BK20" s="206"/>
      <c r="BL20" s="203">
        <v>111.8897352055</v>
      </c>
      <c r="BM20" s="192">
        <f t="shared" si="2"/>
        <v>776.4137391564999</v>
      </c>
      <c r="BN20" s="193">
        <f t="shared" si="3"/>
        <v>713.68312685189994</v>
      </c>
      <c r="BO20" s="194">
        <f t="shared" si="4"/>
        <v>51.107302456599996</v>
      </c>
      <c r="BP20" s="195">
        <f t="shared" si="5"/>
        <v>11.623309848</v>
      </c>
      <c r="BQ20" s="187">
        <f t="shared" si="6"/>
        <v>0</v>
      </c>
      <c r="BR20" s="194">
        <v>1E-3</v>
      </c>
      <c r="BS20" s="195">
        <v>1.1352211999999999</v>
      </c>
      <c r="BT20" s="195"/>
      <c r="BU20" s="195"/>
      <c r="BV20" s="195">
        <v>6.0000000000000001E-3</v>
      </c>
      <c r="BW20" s="195">
        <v>4.4696277966000002</v>
      </c>
      <c r="BX20" s="195"/>
      <c r="BY20" s="195"/>
      <c r="BZ20" s="195"/>
      <c r="CA20" s="195"/>
      <c r="CB20" s="195">
        <v>19</v>
      </c>
      <c r="CC20" s="202">
        <v>45.502453459999998</v>
      </c>
      <c r="CD20" s="194"/>
      <c r="CE20" s="195"/>
      <c r="CF20" s="195"/>
      <c r="CG20" s="195"/>
      <c r="CH20" s="196">
        <v>5</v>
      </c>
      <c r="CI20" s="195">
        <v>11.623309848</v>
      </c>
      <c r="CJ20" s="195"/>
      <c r="CK20" s="202"/>
      <c r="CL20" s="194"/>
      <c r="CM20" s="207"/>
    </row>
    <row r="21" spans="1:91" ht="18.75" customHeight="1" x14ac:dyDescent="0.25">
      <c r="A21" s="178">
        <f t="shared" si="11"/>
        <v>12</v>
      </c>
      <c r="B21" s="198" t="s">
        <v>99</v>
      </c>
      <c r="C21" s="199">
        <v>1975</v>
      </c>
      <c r="D21" s="199">
        <v>5</v>
      </c>
      <c r="E21" s="199">
        <v>56</v>
      </c>
      <c r="F21" s="199">
        <v>3558.8</v>
      </c>
      <c r="G21" s="199">
        <v>4</v>
      </c>
      <c r="H21" s="180">
        <v>5.84</v>
      </c>
      <c r="I21" s="180">
        <v>6.21</v>
      </c>
      <c r="J21" s="180">
        <f t="shared" si="7"/>
        <v>124700.352</v>
      </c>
      <c r="K21" s="180">
        <f t="shared" si="8"/>
        <v>132600.88800000001</v>
      </c>
      <c r="L21" s="200">
        <v>166.41668000000001</v>
      </c>
      <c r="M21" s="201">
        <f t="shared" si="12"/>
        <v>158.67830438000001</v>
      </c>
      <c r="N21" s="183">
        <f t="shared" si="1"/>
        <v>4.6762020905923345</v>
      </c>
      <c r="O21" s="184">
        <f t="shared" si="9"/>
        <v>257.30124000000001</v>
      </c>
      <c r="P21" s="184">
        <f t="shared" si="10"/>
        <v>245.33673234</v>
      </c>
      <c r="Q21" s="194"/>
      <c r="R21" s="195"/>
      <c r="S21" s="195">
        <v>0.125</v>
      </c>
      <c r="T21" s="195">
        <v>70.253</v>
      </c>
      <c r="U21" s="195"/>
      <c r="V21" s="202"/>
      <c r="W21" s="194"/>
      <c r="X21" s="195"/>
      <c r="Y21" s="195"/>
      <c r="Z21" s="195"/>
      <c r="AA21" s="195"/>
      <c r="AB21" s="202"/>
      <c r="AC21" s="194"/>
      <c r="AD21" s="202"/>
      <c r="AE21" s="194">
        <v>2E-3</v>
      </c>
      <c r="AF21" s="202">
        <v>0.2264038656</v>
      </c>
      <c r="AG21" s="194"/>
      <c r="AH21" s="203"/>
      <c r="AI21" s="202"/>
      <c r="AJ21" s="194"/>
      <c r="AK21" s="202"/>
      <c r="AL21" s="194"/>
      <c r="AM21" s="202"/>
      <c r="AN21" s="194"/>
      <c r="AO21" s="195"/>
      <c r="AP21" s="195"/>
      <c r="AQ21" s="202"/>
      <c r="AR21" s="194"/>
      <c r="AS21" s="202"/>
      <c r="AT21" s="194">
        <v>1</v>
      </c>
      <c r="AU21" s="202">
        <v>3.0551550000000001</v>
      </c>
      <c r="AV21" s="194"/>
      <c r="AW21" s="202"/>
      <c r="AX21" s="204">
        <v>3</v>
      </c>
      <c r="AY21" s="205">
        <v>0.75872499999999987</v>
      </c>
      <c r="AZ21" s="194">
        <v>1.495E-3</v>
      </c>
      <c r="BA21" s="202">
        <v>4.9923593999999998</v>
      </c>
      <c r="BB21" s="194"/>
      <c r="BC21" s="202"/>
      <c r="BD21" s="206"/>
      <c r="BE21" s="206"/>
      <c r="BF21" s="206"/>
      <c r="BG21" s="194"/>
      <c r="BH21" s="202"/>
      <c r="BI21" s="206"/>
      <c r="BJ21" s="206"/>
      <c r="BK21" s="206"/>
      <c r="BL21" s="203">
        <v>7.3201025861</v>
      </c>
      <c r="BM21" s="192">
        <f t="shared" si="2"/>
        <v>112.11372887120001</v>
      </c>
      <c r="BN21" s="193">
        <f t="shared" si="3"/>
        <v>86.605745851700007</v>
      </c>
      <c r="BO21" s="194">
        <f t="shared" si="4"/>
        <v>16.399973440499998</v>
      </c>
      <c r="BP21" s="195">
        <f t="shared" si="5"/>
        <v>9.1080095789999991</v>
      </c>
      <c r="BQ21" s="187">
        <f t="shared" si="6"/>
        <v>0</v>
      </c>
      <c r="BR21" s="194"/>
      <c r="BS21" s="195"/>
      <c r="BT21" s="195">
        <v>3.0000000000000001E-3</v>
      </c>
      <c r="BU21" s="195">
        <v>2.349294</v>
      </c>
      <c r="BV21" s="195">
        <v>1.5E-3</v>
      </c>
      <c r="BW21" s="195">
        <v>1.2918531645</v>
      </c>
      <c r="BX21" s="195"/>
      <c r="BY21" s="195"/>
      <c r="BZ21" s="195"/>
      <c r="CA21" s="195"/>
      <c r="CB21" s="195">
        <v>17</v>
      </c>
      <c r="CC21" s="202">
        <v>12.758826275999999</v>
      </c>
      <c r="CD21" s="194"/>
      <c r="CE21" s="195"/>
      <c r="CF21" s="195">
        <v>2</v>
      </c>
      <c r="CG21" s="195">
        <v>0.86479130999999998</v>
      </c>
      <c r="CH21" s="196">
        <v>3</v>
      </c>
      <c r="CI21" s="195">
        <v>8.2432182689999998</v>
      </c>
      <c r="CJ21" s="195"/>
      <c r="CK21" s="202"/>
      <c r="CL21" s="194"/>
      <c r="CM21" s="207"/>
    </row>
    <row r="22" spans="1:91" ht="18.75" customHeight="1" x14ac:dyDescent="0.25">
      <c r="A22" s="178">
        <f t="shared" si="11"/>
        <v>13</v>
      </c>
      <c r="B22" s="198" t="s">
        <v>100</v>
      </c>
      <c r="C22" s="199">
        <v>1966</v>
      </c>
      <c r="D22" s="199">
        <v>5</v>
      </c>
      <c r="E22" s="199">
        <v>80</v>
      </c>
      <c r="F22" s="199">
        <v>3530.6</v>
      </c>
      <c r="G22" s="199">
        <v>4</v>
      </c>
      <c r="H22" s="180">
        <v>5.84</v>
      </c>
      <c r="I22" s="180">
        <v>6.21</v>
      </c>
      <c r="J22" s="180">
        <f t="shared" si="7"/>
        <v>123712.22399999999</v>
      </c>
      <c r="K22" s="180">
        <f t="shared" si="8"/>
        <v>131550.15599999999</v>
      </c>
      <c r="L22" s="200">
        <v>215.23750000000001</v>
      </c>
      <c r="M22" s="201">
        <f t="shared" si="12"/>
        <v>205.22895625000001</v>
      </c>
      <c r="N22" s="183">
        <f t="shared" si="1"/>
        <v>6.0963433977227668</v>
      </c>
      <c r="O22" s="184">
        <f t="shared" si="9"/>
        <v>255.26237999999998</v>
      </c>
      <c r="P22" s="184">
        <f t="shared" si="10"/>
        <v>243.39267932999999</v>
      </c>
      <c r="Q22" s="194">
        <v>0.08</v>
      </c>
      <c r="R22" s="195">
        <v>162.197</v>
      </c>
      <c r="S22" s="195"/>
      <c r="T22" s="195"/>
      <c r="U22" s="195"/>
      <c r="V22" s="202"/>
      <c r="W22" s="194"/>
      <c r="X22" s="195"/>
      <c r="Y22" s="195"/>
      <c r="Z22" s="195"/>
      <c r="AA22" s="195"/>
      <c r="AB22" s="202"/>
      <c r="AC22" s="194"/>
      <c r="AD22" s="202"/>
      <c r="AE22" s="194">
        <v>0.12210000000000001</v>
      </c>
      <c r="AF22" s="202">
        <v>21.319837591600002</v>
      </c>
      <c r="AG22" s="194">
        <v>0.28000000000000003</v>
      </c>
      <c r="AH22" s="203">
        <v>4</v>
      </c>
      <c r="AI22" s="202">
        <v>540.90300000000002</v>
      </c>
      <c r="AJ22" s="194"/>
      <c r="AK22" s="202"/>
      <c r="AL22" s="194">
        <v>1.0999999999999999E-2</v>
      </c>
      <c r="AM22" s="202">
        <v>39.198</v>
      </c>
      <c r="AN22" s="194">
        <v>4</v>
      </c>
      <c r="AO22" s="195">
        <v>4.3049999999999997</v>
      </c>
      <c r="AP22" s="195"/>
      <c r="AQ22" s="202"/>
      <c r="AR22" s="194"/>
      <c r="AS22" s="202"/>
      <c r="AT22" s="194">
        <v>2</v>
      </c>
      <c r="AU22" s="202">
        <v>1.64756381985</v>
      </c>
      <c r="AV22" s="194"/>
      <c r="AW22" s="202"/>
      <c r="AX22" s="204">
        <v>16</v>
      </c>
      <c r="AY22" s="205">
        <v>18.479373242999998</v>
      </c>
      <c r="AZ22" s="194">
        <v>1.7999999999999999E-2</v>
      </c>
      <c r="BA22" s="202">
        <v>92.290999999999997</v>
      </c>
      <c r="BB22" s="194"/>
      <c r="BC22" s="202"/>
      <c r="BD22" s="206"/>
      <c r="BE22" s="206">
        <v>1</v>
      </c>
      <c r="BF22" s="206">
        <v>6.7439999999999998</v>
      </c>
      <c r="BG22" s="194"/>
      <c r="BH22" s="202"/>
      <c r="BI22" s="206"/>
      <c r="BJ22" s="206"/>
      <c r="BK22" s="206"/>
      <c r="BL22" s="203">
        <v>37.589821832760002</v>
      </c>
      <c r="BM22" s="192">
        <f t="shared" si="2"/>
        <v>978.78833493600996</v>
      </c>
      <c r="BN22" s="193">
        <f t="shared" si="3"/>
        <v>924.6745964872099</v>
      </c>
      <c r="BO22" s="194">
        <f t="shared" si="4"/>
        <v>35.420205739000004</v>
      </c>
      <c r="BP22" s="195">
        <f t="shared" si="5"/>
        <v>18.693532709799999</v>
      </c>
      <c r="BQ22" s="187">
        <f t="shared" si="6"/>
        <v>0</v>
      </c>
      <c r="BR22" s="194"/>
      <c r="BS22" s="195"/>
      <c r="BT22" s="195"/>
      <c r="BU22" s="195"/>
      <c r="BV22" s="195"/>
      <c r="BW22" s="195"/>
      <c r="BX22" s="195">
        <v>1E-3</v>
      </c>
      <c r="BY22" s="195">
        <v>1.3454999999999999</v>
      </c>
      <c r="BZ22" s="195"/>
      <c r="CA22" s="195"/>
      <c r="CB22" s="195">
        <v>34</v>
      </c>
      <c r="CC22" s="202">
        <v>34.074705739000002</v>
      </c>
      <c r="CD22" s="194"/>
      <c r="CE22" s="195"/>
      <c r="CF22" s="195">
        <v>3</v>
      </c>
      <c r="CG22" s="195">
        <v>1.792802048</v>
      </c>
      <c r="CH22" s="196">
        <v>7</v>
      </c>
      <c r="CI22" s="195">
        <v>16.900730661800001</v>
      </c>
      <c r="CJ22" s="195"/>
      <c r="CK22" s="202"/>
      <c r="CL22" s="194"/>
      <c r="CM22" s="207"/>
    </row>
    <row r="23" spans="1:91" ht="18.75" customHeight="1" x14ac:dyDescent="0.25">
      <c r="A23" s="178">
        <f t="shared" si="11"/>
        <v>14</v>
      </c>
      <c r="B23" s="198" t="s">
        <v>101</v>
      </c>
      <c r="C23" s="199">
        <v>1968</v>
      </c>
      <c r="D23" s="199">
        <v>5</v>
      </c>
      <c r="E23" s="199">
        <v>60</v>
      </c>
      <c r="F23" s="199">
        <v>2592.3000000000002</v>
      </c>
      <c r="G23" s="199">
        <v>3</v>
      </c>
      <c r="H23" s="180">
        <v>5.84</v>
      </c>
      <c r="I23" s="180">
        <v>6.21</v>
      </c>
      <c r="J23" s="180">
        <f t="shared" si="7"/>
        <v>90834.19200000001</v>
      </c>
      <c r="K23" s="180">
        <f t="shared" si="8"/>
        <v>96589.097999999998</v>
      </c>
      <c r="L23" s="200">
        <v>154.9742</v>
      </c>
      <c r="M23" s="201">
        <f t="shared" si="12"/>
        <v>147.76789969999999</v>
      </c>
      <c r="N23" s="183">
        <f t="shared" si="1"/>
        <v>5.9782509740384979</v>
      </c>
      <c r="O23" s="184">
        <f t="shared" si="9"/>
        <v>187.42329000000001</v>
      </c>
      <c r="P23" s="184">
        <f t="shared" si="10"/>
        <v>178.70810701500002</v>
      </c>
      <c r="Q23" s="194"/>
      <c r="R23" s="195"/>
      <c r="S23" s="195"/>
      <c r="T23" s="195"/>
      <c r="U23" s="195"/>
      <c r="V23" s="202"/>
      <c r="W23" s="194"/>
      <c r="X23" s="195"/>
      <c r="Y23" s="195"/>
      <c r="Z23" s="195"/>
      <c r="AA23" s="195"/>
      <c r="AB23" s="202"/>
      <c r="AC23" s="194"/>
      <c r="AD23" s="202"/>
      <c r="AE23" s="194"/>
      <c r="AF23" s="202"/>
      <c r="AG23" s="194">
        <v>0.20300000000000001</v>
      </c>
      <c r="AH23" s="203">
        <v>2</v>
      </c>
      <c r="AI23" s="202">
        <v>194.35</v>
      </c>
      <c r="AJ23" s="194"/>
      <c r="AK23" s="202"/>
      <c r="AL23" s="194"/>
      <c r="AM23" s="202"/>
      <c r="AN23" s="194"/>
      <c r="AO23" s="195"/>
      <c r="AP23" s="195"/>
      <c r="AQ23" s="202"/>
      <c r="AR23" s="194"/>
      <c r="AS23" s="202"/>
      <c r="AT23" s="194"/>
      <c r="AU23" s="202"/>
      <c r="AV23" s="194">
        <v>1</v>
      </c>
      <c r="AW23" s="202">
        <v>3.6234385604999995</v>
      </c>
      <c r="AX23" s="204">
        <v>18</v>
      </c>
      <c r="AY23" s="205">
        <v>6.7284201063999998</v>
      </c>
      <c r="AZ23" s="194"/>
      <c r="BA23" s="202"/>
      <c r="BB23" s="194"/>
      <c r="BC23" s="202"/>
      <c r="BD23" s="206"/>
      <c r="BE23" s="206">
        <v>2</v>
      </c>
      <c r="BF23" s="206">
        <v>2.339</v>
      </c>
      <c r="BG23" s="194"/>
      <c r="BH23" s="202"/>
      <c r="BI23" s="206"/>
      <c r="BJ23" s="206"/>
      <c r="BK23" s="206"/>
      <c r="BL23" s="203">
        <v>15.2108712905</v>
      </c>
      <c r="BM23" s="192">
        <f t="shared" si="2"/>
        <v>243.78888279739999</v>
      </c>
      <c r="BN23" s="193">
        <f t="shared" si="3"/>
        <v>222.25172995739999</v>
      </c>
      <c r="BO23" s="194">
        <f t="shared" si="4"/>
        <v>8.6179122350000004</v>
      </c>
      <c r="BP23" s="195">
        <f t="shared" si="5"/>
        <v>12.919240605000001</v>
      </c>
      <c r="BQ23" s="187">
        <f t="shared" si="6"/>
        <v>0</v>
      </c>
      <c r="BR23" s="194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>
        <v>11</v>
      </c>
      <c r="CC23" s="202">
        <v>8.6179122350000004</v>
      </c>
      <c r="CD23" s="194"/>
      <c r="CE23" s="195"/>
      <c r="CF23" s="195">
        <v>4</v>
      </c>
      <c r="CG23" s="195">
        <v>1.6838293240000002</v>
      </c>
      <c r="CH23" s="196">
        <v>4</v>
      </c>
      <c r="CI23" s="195">
        <v>11.235411281000001</v>
      </c>
      <c r="CJ23" s="195"/>
      <c r="CK23" s="202"/>
      <c r="CL23" s="194"/>
      <c r="CM23" s="207"/>
    </row>
    <row r="24" spans="1:91" ht="18.75" customHeight="1" x14ac:dyDescent="0.25">
      <c r="A24" s="178">
        <f t="shared" si="11"/>
        <v>15</v>
      </c>
      <c r="B24" s="198" t="s">
        <v>102</v>
      </c>
      <c r="C24" s="199">
        <v>1967</v>
      </c>
      <c r="D24" s="199">
        <v>5</v>
      </c>
      <c r="E24" s="199">
        <v>80</v>
      </c>
      <c r="F24" s="199">
        <v>4711.3999999999996</v>
      </c>
      <c r="G24" s="199">
        <v>5</v>
      </c>
      <c r="H24" s="180">
        <v>5.84</v>
      </c>
      <c r="I24" s="180">
        <v>6.21</v>
      </c>
      <c r="J24" s="180">
        <f t="shared" si="7"/>
        <v>165087.45599999998</v>
      </c>
      <c r="K24" s="180">
        <f t="shared" si="8"/>
        <v>175546.764</v>
      </c>
      <c r="L24" s="200">
        <v>214.73675</v>
      </c>
      <c r="M24" s="201">
        <f t="shared" si="12"/>
        <v>204.751491125</v>
      </c>
      <c r="N24" s="183">
        <f t="shared" si="1"/>
        <v>4.5578119030436817</v>
      </c>
      <c r="O24" s="184">
        <f t="shared" si="9"/>
        <v>340.63421999999997</v>
      </c>
      <c r="P24" s="184">
        <f t="shared" si="10"/>
        <v>324.79472876999995</v>
      </c>
      <c r="Q24" s="194"/>
      <c r="R24" s="195"/>
      <c r="S24" s="195">
        <v>2.8999999999999998E-2</v>
      </c>
      <c r="T24" s="195">
        <v>16.596837024149998</v>
      </c>
      <c r="U24" s="195"/>
      <c r="V24" s="202"/>
      <c r="W24" s="194"/>
      <c r="X24" s="195"/>
      <c r="Y24" s="195"/>
      <c r="Z24" s="195"/>
      <c r="AA24" s="195"/>
      <c r="AB24" s="202"/>
      <c r="AC24" s="194"/>
      <c r="AD24" s="202"/>
      <c r="AE24" s="194">
        <v>0.03</v>
      </c>
      <c r="AF24" s="202">
        <v>65.484150305</v>
      </c>
      <c r="AG24" s="194"/>
      <c r="AH24" s="203"/>
      <c r="AI24" s="202"/>
      <c r="AJ24" s="194"/>
      <c r="AK24" s="202"/>
      <c r="AL24" s="194"/>
      <c r="AM24" s="202"/>
      <c r="AN24" s="194"/>
      <c r="AO24" s="195"/>
      <c r="AP24" s="195"/>
      <c r="AQ24" s="202"/>
      <c r="AR24" s="194">
        <v>3.0999999999999999E-3</v>
      </c>
      <c r="AS24" s="202">
        <v>0.91259999999999997</v>
      </c>
      <c r="AT24" s="194"/>
      <c r="AU24" s="202"/>
      <c r="AV24" s="194"/>
      <c r="AW24" s="202"/>
      <c r="AX24" s="204">
        <v>4</v>
      </c>
      <c r="AY24" s="205">
        <v>2.1085690000000001</v>
      </c>
      <c r="AZ24" s="194">
        <v>1.0999999999999999E-2</v>
      </c>
      <c r="BA24" s="202">
        <v>20.873999999999999</v>
      </c>
      <c r="BB24" s="194"/>
      <c r="BC24" s="202"/>
      <c r="BD24" s="206"/>
      <c r="BE24" s="206"/>
      <c r="BF24" s="206"/>
      <c r="BG24" s="194"/>
      <c r="BH24" s="202"/>
      <c r="BI24" s="206"/>
      <c r="BJ24" s="206"/>
      <c r="BK24" s="206"/>
      <c r="BL24" s="203">
        <v>32.6011181067</v>
      </c>
      <c r="BM24" s="192">
        <f t="shared" si="2"/>
        <v>202.22473727108996</v>
      </c>
      <c r="BN24" s="193">
        <f t="shared" si="3"/>
        <v>138.57727443584997</v>
      </c>
      <c r="BO24" s="194">
        <f t="shared" si="4"/>
        <v>57.209573362600004</v>
      </c>
      <c r="BP24" s="195">
        <f t="shared" si="5"/>
        <v>6.4378894726400002</v>
      </c>
      <c r="BQ24" s="187">
        <f t="shared" si="6"/>
        <v>0</v>
      </c>
      <c r="BR24" s="194"/>
      <c r="BS24" s="195"/>
      <c r="BT24" s="195">
        <v>5.0000000000000001E-4</v>
      </c>
      <c r="BU24" s="195">
        <v>0.41763904760000004</v>
      </c>
      <c r="BV24" s="195">
        <v>2.5999999999999999E-2</v>
      </c>
      <c r="BW24" s="195">
        <v>22.392121518</v>
      </c>
      <c r="BX24" s="195"/>
      <c r="BY24" s="195"/>
      <c r="BZ24" s="195"/>
      <c r="CA24" s="195"/>
      <c r="CB24" s="195">
        <v>29</v>
      </c>
      <c r="CC24" s="202">
        <v>34.399812797000003</v>
      </c>
      <c r="CD24" s="194">
        <v>2.2200000000000001E-2</v>
      </c>
      <c r="CE24" s="195">
        <v>4.6424380216400003</v>
      </c>
      <c r="CF24" s="195">
        <v>3</v>
      </c>
      <c r="CG24" s="195">
        <v>1.7954514509999999</v>
      </c>
      <c r="CH24" s="196"/>
      <c r="CI24" s="195"/>
      <c r="CJ24" s="195"/>
      <c r="CK24" s="202"/>
      <c r="CL24" s="194"/>
      <c r="CM24" s="207"/>
    </row>
    <row r="25" spans="1:91" ht="18.75" customHeight="1" x14ac:dyDescent="0.25">
      <c r="A25" s="178">
        <f t="shared" si="11"/>
        <v>16</v>
      </c>
      <c r="B25" s="198" t="s">
        <v>103</v>
      </c>
      <c r="C25" s="199">
        <v>1969</v>
      </c>
      <c r="D25" s="199">
        <v>5</v>
      </c>
      <c r="E25" s="199">
        <v>60</v>
      </c>
      <c r="F25" s="199">
        <v>2586.8000000000002</v>
      </c>
      <c r="G25" s="199">
        <v>3</v>
      </c>
      <c r="H25" s="180">
        <v>5.84</v>
      </c>
      <c r="I25" s="180">
        <v>6.21</v>
      </c>
      <c r="J25" s="180">
        <f t="shared" si="7"/>
        <v>90641.472000000009</v>
      </c>
      <c r="K25" s="180">
        <f t="shared" si="8"/>
        <v>96384.168000000005</v>
      </c>
      <c r="L25" s="200">
        <v>157.75479999999999</v>
      </c>
      <c r="M25" s="201">
        <f t="shared" si="12"/>
        <v>150.4192018</v>
      </c>
      <c r="N25" s="183">
        <f t="shared" si="1"/>
        <v>6.0984536879542288</v>
      </c>
      <c r="O25" s="184">
        <f t="shared" si="9"/>
        <v>187.02564000000001</v>
      </c>
      <c r="P25" s="184">
        <f t="shared" si="10"/>
        <v>178.32894774000002</v>
      </c>
      <c r="Q25" s="194"/>
      <c r="R25" s="195"/>
      <c r="S25" s="195"/>
      <c r="T25" s="195"/>
      <c r="U25" s="195"/>
      <c r="V25" s="202"/>
      <c r="W25" s="194"/>
      <c r="X25" s="195"/>
      <c r="Y25" s="195"/>
      <c r="Z25" s="195"/>
      <c r="AA25" s="195"/>
      <c r="AB25" s="202"/>
      <c r="AC25" s="194"/>
      <c r="AD25" s="202"/>
      <c r="AE25" s="194">
        <v>4.0000000000000001E-3</v>
      </c>
      <c r="AF25" s="202">
        <v>4.9530000000000003</v>
      </c>
      <c r="AG25" s="194"/>
      <c r="AH25" s="203"/>
      <c r="AI25" s="202"/>
      <c r="AJ25" s="194"/>
      <c r="AK25" s="202"/>
      <c r="AL25" s="194"/>
      <c r="AM25" s="202"/>
      <c r="AN25" s="194"/>
      <c r="AO25" s="195"/>
      <c r="AP25" s="195"/>
      <c r="AQ25" s="202"/>
      <c r="AR25" s="194">
        <v>1E-3</v>
      </c>
      <c r="AS25" s="202">
        <v>0.52651300000000001</v>
      </c>
      <c r="AT25" s="194">
        <v>1</v>
      </c>
      <c r="AU25" s="202">
        <v>3.2922773722627745E-2</v>
      </c>
      <c r="AV25" s="194"/>
      <c r="AW25" s="202"/>
      <c r="AX25" s="204">
        <v>10</v>
      </c>
      <c r="AY25" s="205">
        <v>2.8259946783999998</v>
      </c>
      <c r="AZ25" s="194">
        <v>7.2550000000000002E-3</v>
      </c>
      <c r="BA25" s="202">
        <v>6.8796575765999997</v>
      </c>
      <c r="BB25" s="194"/>
      <c r="BC25" s="202"/>
      <c r="BD25" s="206"/>
      <c r="BE25" s="206"/>
      <c r="BF25" s="206"/>
      <c r="BG25" s="194"/>
      <c r="BH25" s="202"/>
      <c r="BI25" s="206"/>
      <c r="BJ25" s="206"/>
      <c r="BK25" s="206"/>
      <c r="BL25" s="203">
        <v>11.500226</v>
      </c>
      <c r="BM25" s="192">
        <f t="shared" si="2"/>
        <v>49.42894376922262</v>
      </c>
      <c r="BN25" s="193">
        <f t="shared" si="3"/>
        <v>26.718314028722627</v>
      </c>
      <c r="BO25" s="194">
        <f t="shared" si="4"/>
        <v>20.72925508945</v>
      </c>
      <c r="BP25" s="195">
        <f t="shared" si="5"/>
        <v>1.9813746510499999</v>
      </c>
      <c r="BQ25" s="187">
        <f t="shared" si="6"/>
        <v>0</v>
      </c>
      <c r="BR25" s="194"/>
      <c r="BS25" s="195"/>
      <c r="BT25" s="195">
        <v>5.45E-3</v>
      </c>
      <c r="BU25" s="195">
        <v>4.9462608659999994</v>
      </c>
      <c r="BV25" s="195"/>
      <c r="BW25" s="195"/>
      <c r="BX25" s="195">
        <v>3.0000000000000001E-3</v>
      </c>
      <c r="BY25" s="195">
        <v>0.40597857144999999</v>
      </c>
      <c r="BZ25" s="195"/>
      <c r="CA25" s="195"/>
      <c r="CB25" s="195">
        <v>16</v>
      </c>
      <c r="CC25" s="202">
        <v>15.377015651999999</v>
      </c>
      <c r="CD25" s="194">
        <v>5.4999999999999997E-3</v>
      </c>
      <c r="CE25" s="195">
        <v>1.1501430770500001</v>
      </c>
      <c r="CF25" s="195">
        <v>2</v>
      </c>
      <c r="CG25" s="195">
        <v>0.83123157399999992</v>
      </c>
      <c r="CH25" s="196"/>
      <c r="CI25" s="195"/>
      <c r="CJ25" s="195"/>
      <c r="CK25" s="202"/>
      <c r="CL25" s="194"/>
      <c r="CM25" s="207"/>
    </row>
    <row r="26" spans="1:91" ht="18.75" customHeight="1" x14ac:dyDescent="0.25">
      <c r="A26" s="178">
        <f t="shared" si="11"/>
        <v>17</v>
      </c>
      <c r="B26" s="198" t="s">
        <v>104</v>
      </c>
      <c r="C26" s="199">
        <v>1968</v>
      </c>
      <c r="D26" s="199">
        <v>5</v>
      </c>
      <c r="E26" s="199">
        <v>80</v>
      </c>
      <c r="F26" s="199">
        <v>3576.4</v>
      </c>
      <c r="G26" s="199">
        <v>4</v>
      </c>
      <c r="H26" s="180">
        <v>5.84</v>
      </c>
      <c r="I26" s="180">
        <v>6.21</v>
      </c>
      <c r="J26" s="180">
        <f t="shared" si="7"/>
        <v>125317.056</v>
      </c>
      <c r="K26" s="180">
        <f t="shared" si="8"/>
        <v>133256.66399999999</v>
      </c>
      <c r="L26" s="200">
        <v>218.05171999999999</v>
      </c>
      <c r="M26" s="201">
        <f t="shared" si="12"/>
        <v>207.91231501999999</v>
      </c>
      <c r="N26" s="183">
        <f t="shared" si="1"/>
        <v>6.096961190023487</v>
      </c>
      <c r="O26" s="184">
        <f t="shared" si="9"/>
        <v>258.57371999999998</v>
      </c>
      <c r="P26" s="184">
        <f t="shared" si="10"/>
        <v>246.55004201999998</v>
      </c>
      <c r="Q26" s="194"/>
      <c r="R26" s="195"/>
      <c r="S26" s="195">
        <v>1E-3</v>
      </c>
      <c r="T26" s="195">
        <v>0.53385333330000007</v>
      </c>
      <c r="U26" s="195"/>
      <c r="V26" s="202"/>
      <c r="W26" s="194"/>
      <c r="X26" s="195"/>
      <c r="Y26" s="195"/>
      <c r="Z26" s="195"/>
      <c r="AA26" s="195"/>
      <c r="AB26" s="202"/>
      <c r="AC26" s="194"/>
      <c r="AD26" s="202"/>
      <c r="AE26" s="194">
        <v>0.11800000000000001</v>
      </c>
      <c r="AF26" s="202">
        <v>21.583000000000002</v>
      </c>
      <c r="AG26" s="194"/>
      <c r="AH26" s="203"/>
      <c r="AI26" s="202"/>
      <c r="AJ26" s="194"/>
      <c r="AK26" s="202"/>
      <c r="AL26" s="194">
        <v>5.0000000000000001E-4</v>
      </c>
      <c r="AM26" s="202">
        <v>4.6340000000000003</v>
      </c>
      <c r="AN26" s="194">
        <v>2</v>
      </c>
      <c r="AO26" s="195">
        <v>2.1520000000000001</v>
      </c>
      <c r="AP26" s="195"/>
      <c r="AQ26" s="202"/>
      <c r="AR26" s="194"/>
      <c r="AS26" s="202"/>
      <c r="AT26" s="194"/>
      <c r="AU26" s="202"/>
      <c r="AV26" s="194"/>
      <c r="AW26" s="202"/>
      <c r="AX26" s="204">
        <v>22</v>
      </c>
      <c r="AY26" s="205">
        <v>205.749</v>
      </c>
      <c r="AZ26" s="194"/>
      <c r="BA26" s="202"/>
      <c r="BB26" s="194"/>
      <c r="BC26" s="202"/>
      <c r="BD26" s="206"/>
      <c r="BE26" s="206"/>
      <c r="BF26" s="206"/>
      <c r="BG26" s="194"/>
      <c r="BH26" s="202"/>
      <c r="BI26" s="206"/>
      <c r="BJ26" s="206"/>
      <c r="BK26" s="206"/>
      <c r="BL26" s="203">
        <v>18.685468947700002</v>
      </c>
      <c r="BM26" s="192">
        <f t="shared" si="2"/>
        <v>285.46772244390002</v>
      </c>
      <c r="BN26" s="193">
        <f t="shared" si="3"/>
        <v>253.33732228100001</v>
      </c>
      <c r="BO26" s="194">
        <f t="shared" si="4"/>
        <v>29.121195417099997</v>
      </c>
      <c r="BP26" s="195">
        <f t="shared" si="5"/>
        <v>3.0092047458</v>
      </c>
      <c r="BQ26" s="187">
        <f t="shared" si="6"/>
        <v>0</v>
      </c>
      <c r="BR26" s="194"/>
      <c r="BS26" s="195"/>
      <c r="BT26" s="195">
        <v>1E-3</v>
      </c>
      <c r="BU26" s="195">
        <v>1.938183</v>
      </c>
      <c r="BV26" s="195">
        <v>1E-3</v>
      </c>
      <c r="BW26" s="195">
        <v>1.2336117</v>
      </c>
      <c r="BX26" s="195">
        <v>3.0000000000000001E-3</v>
      </c>
      <c r="BY26" s="195">
        <v>2.1205269230999999</v>
      </c>
      <c r="BZ26" s="195"/>
      <c r="CA26" s="195"/>
      <c r="CB26" s="195">
        <v>27</v>
      </c>
      <c r="CC26" s="202">
        <v>23.828873793999996</v>
      </c>
      <c r="CD26" s="194"/>
      <c r="CE26" s="195"/>
      <c r="CF26" s="195">
        <v>1</v>
      </c>
      <c r="CG26" s="195">
        <v>0.193444333</v>
      </c>
      <c r="CH26" s="196">
        <v>2</v>
      </c>
      <c r="CI26" s="195">
        <v>2.8157604128</v>
      </c>
      <c r="CJ26" s="195"/>
      <c r="CK26" s="202"/>
      <c r="CL26" s="194"/>
      <c r="CM26" s="207"/>
    </row>
    <row r="27" spans="1:91" ht="18.75" customHeight="1" x14ac:dyDescent="0.25">
      <c r="A27" s="178">
        <f t="shared" si="11"/>
        <v>18</v>
      </c>
      <c r="B27" s="198" t="s">
        <v>105</v>
      </c>
      <c r="C27" s="199">
        <v>1967</v>
      </c>
      <c r="D27" s="199">
        <v>5</v>
      </c>
      <c r="E27" s="199">
        <v>60</v>
      </c>
      <c r="F27" s="199">
        <v>2554.3000000000002</v>
      </c>
      <c r="G27" s="199">
        <v>5</v>
      </c>
      <c r="H27" s="180">
        <v>5.84</v>
      </c>
      <c r="I27" s="180">
        <v>6.21</v>
      </c>
      <c r="J27" s="180">
        <f t="shared" si="7"/>
        <v>89502.672000000006</v>
      </c>
      <c r="K27" s="180">
        <f t="shared" si="8"/>
        <v>95173.218000000008</v>
      </c>
      <c r="L27" s="200">
        <v>155.69376</v>
      </c>
      <c r="M27" s="201">
        <f t="shared" si="12"/>
        <v>148.45400015999999</v>
      </c>
      <c r="N27" s="183">
        <f t="shared" si="1"/>
        <v>6.0953591982147746</v>
      </c>
      <c r="O27" s="184">
        <f t="shared" si="9"/>
        <v>184.67589000000001</v>
      </c>
      <c r="P27" s="184">
        <f t="shared" si="10"/>
        <v>176.088461115</v>
      </c>
      <c r="Q27" s="194"/>
      <c r="R27" s="195"/>
      <c r="S27" s="195"/>
      <c r="T27" s="195"/>
      <c r="U27" s="195"/>
      <c r="V27" s="202"/>
      <c r="W27" s="194"/>
      <c r="X27" s="195"/>
      <c r="Y27" s="195"/>
      <c r="Z27" s="195"/>
      <c r="AA27" s="195"/>
      <c r="AB27" s="202"/>
      <c r="AC27" s="194"/>
      <c r="AD27" s="202"/>
      <c r="AE27" s="194">
        <v>3.7999999999999999E-2</v>
      </c>
      <c r="AF27" s="202">
        <v>26.360204488200001</v>
      </c>
      <c r="AG27" s="194"/>
      <c r="AH27" s="203"/>
      <c r="AI27" s="202"/>
      <c r="AJ27" s="194"/>
      <c r="AK27" s="202"/>
      <c r="AL27" s="194">
        <v>1E-3</v>
      </c>
      <c r="AM27" s="202">
        <v>1.76</v>
      </c>
      <c r="AN27" s="194"/>
      <c r="AO27" s="195"/>
      <c r="AP27" s="195"/>
      <c r="AQ27" s="202"/>
      <c r="AR27" s="194"/>
      <c r="AS27" s="202"/>
      <c r="AT27" s="194"/>
      <c r="AU27" s="202"/>
      <c r="AV27" s="194"/>
      <c r="AW27" s="202"/>
      <c r="AX27" s="204">
        <v>1</v>
      </c>
      <c r="AY27" s="205">
        <v>7.8E-2</v>
      </c>
      <c r="AZ27" s="194"/>
      <c r="BA27" s="202"/>
      <c r="BB27" s="194"/>
      <c r="BC27" s="202"/>
      <c r="BD27" s="206"/>
      <c r="BE27" s="206"/>
      <c r="BF27" s="206"/>
      <c r="BG27" s="194">
        <v>1</v>
      </c>
      <c r="BH27" s="202">
        <v>5.7430000000000003</v>
      </c>
      <c r="BI27" s="206"/>
      <c r="BJ27" s="206"/>
      <c r="BK27" s="206"/>
      <c r="BL27" s="203">
        <v>26.675702522599998</v>
      </c>
      <c r="BM27" s="192">
        <f t="shared" si="2"/>
        <v>111.70575020170001</v>
      </c>
      <c r="BN27" s="193">
        <f t="shared" si="3"/>
        <v>60.616907010799999</v>
      </c>
      <c r="BO27" s="194">
        <f t="shared" si="4"/>
        <v>39.258208466900001</v>
      </c>
      <c r="BP27" s="195">
        <f t="shared" si="5"/>
        <v>11.830634724000001</v>
      </c>
      <c r="BQ27" s="187">
        <f t="shared" si="6"/>
        <v>0</v>
      </c>
      <c r="BR27" s="194"/>
      <c r="BS27" s="195"/>
      <c r="BT27" s="195">
        <v>0.01</v>
      </c>
      <c r="BU27" s="195">
        <v>11.277500265299999</v>
      </c>
      <c r="BV27" s="195">
        <v>2E-3</v>
      </c>
      <c r="BW27" s="195">
        <v>1.5256062176</v>
      </c>
      <c r="BX27" s="195"/>
      <c r="BY27" s="195"/>
      <c r="BZ27" s="195"/>
      <c r="CA27" s="195"/>
      <c r="CB27" s="195">
        <v>25</v>
      </c>
      <c r="CC27" s="202">
        <v>26.455101983999999</v>
      </c>
      <c r="CD27" s="194"/>
      <c r="CE27" s="195"/>
      <c r="CF27" s="195"/>
      <c r="CG27" s="195"/>
      <c r="CH27" s="196">
        <v>5</v>
      </c>
      <c r="CI27" s="195">
        <v>11.830634724000001</v>
      </c>
      <c r="CJ27" s="195"/>
      <c r="CK27" s="202"/>
      <c r="CL27" s="194"/>
      <c r="CM27" s="207"/>
    </row>
    <row r="28" spans="1:91" ht="18.75" customHeight="1" x14ac:dyDescent="0.25">
      <c r="A28" s="178">
        <f t="shared" si="11"/>
        <v>19</v>
      </c>
      <c r="B28" s="198" t="s">
        <v>106</v>
      </c>
      <c r="C28" s="199">
        <v>1966</v>
      </c>
      <c r="D28" s="199">
        <v>5</v>
      </c>
      <c r="E28" s="199">
        <v>80</v>
      </c>
      <c r="F28" s="199">
        <v>4977.7</v>
      </c>
      <c r="G28" s="199">
        <v>5</v>
      </c>
      <c r="H28" s="180">
        <v>5.84</v>
      </c>
      <c r="I28" s="180">
        <v>6.21</v>
      </c>
      <c r="J28" s="180">
        <f t="shared" si="7"/>
        <v>174418.60800000001</v>
      </c>
      <c r="K28" s="180">
        <f t="shared" si="8"/>
        <v>185469.10200000001</v>
      </c>
      <c r="L28" s="200">
        <v>212.75808000000001</v>
      </c>
      <c r="M28" s="201">
        <f t="shared" si="12"/>
        <v>202.86482928000001</v>
      </c>
      <c r="N28" s="183">
        <f t="shared" si="1"/>
        <v>4.2742246419028875</v>
      </c>
      <c r="O28" s="184">
        <f t="shared" si="9"/>
        <v>359.88771000000003</v>
      </c>
      <c r="P28" s="184">
        <f t="shared" si="10"/>
        <v>343.15293148500001</v>
      </c>
      <c r="Q28" s="194"/>
      <c r="R28" s="195"/>
      <c r="S28" s="195"/>
      <c r="T28" s="195"/>
      <c r="U28" s="195"/>
      <c r="V28" s="202"/>
      <c r="W28" s="194"/>
      <c r="X28" s="195"/>
      <c r="Y28" s="195"/>
      <c r="Z28" s="195"/>
      <c r="AA28" s="195"/>
      <c r="AB28" s="202"/>
      <c r="AC28" s="194"/>
      <c r="AD28" s="202"/>
      <c r="AE28" s="194"/>
      <c r="AF28" s="202"/>
      <c r="AG28" s="194"/>
      <c r="AH28" s="203"/>
      <c r="AI28" s="202"/>
      <c r="AJ28" s="194"/>
      <c r="AK28" s="202"/>
      <c r="AL28" s="194"/>
      <c r="AM28" s="202"/>
      <c r="AN28" s="194"/>
      <c r="AO28" s="195"/>
      <c r="AP28" s="195"/>
      <c r="AQ28" s="202"/>
      <c r="AR28" s="194"/>
      <c r="AS28" s="202"/>
      <c r="AT28" s="194"/>
      <c r="AU28" s="202"/>
      <c r="AV28" s="194"/>
      <c r="AW28" s="202"/>
      <c r="AX28" s="204"/>
      <c r="AY28" s="205"/>
      <c r="AZ28" s="194">
        <v>7.0000000000000007E-2</v>
      </c>
      <c r="BA28" s="202">
        <v>30.752573554500003</v>
      </c>
      <c r="BB28" s="194"/>
      <c r="BC28" s="202"/>
      <c r="BD28" s="206"/>
      <c r="BE28" s="206"/>
      <c r="BF28" s="206"/>
      <c r="BG28" s="194"/>
      <c r="BH28" s="202"/>
      <c r="BI28" s="206">
        <v>2.5030000000000001</v>
      </c>
      <c r="BJ28" s="206"/>
      <c r="BK28" s="206"/>
      <c r="BL28" s="203">
        <v>23.658900357349999</v>
      </c>
      <c r="BM28" s="192">
        <f t="shared" si="2"/>
        <v>142.29279495874999</v>
      </c>
      <c r="BN28" s="193">
        <f t="shared" si="3"/>
        <v>56.914473911850003</v>
      </c>
      <c r="BO28" s="194">
        <f t="shared" si="4"/>
        <v>82.659770171199995</v>
      </c>
      <c r="BP28" s="195">
        <f t="shared" si="5"/>
        <v>2.7185508757000001</v>
      </c>
      <c r="BQ28" s="187">
        <f t="shared" si="6"/>
        <v>0</v>
      </c>
      <c r="BR28" s="194"/>
      <c r="BS28" s="195"/>
      <c r="BT28" s="195"/>
      <c r="BU28" s="195"/>
      <c r="BV28" s="195">
        <v>4.1999999999999996E-2</v>
      </c>
      <c r="BW28" s="195">
        <v>39.740584471199995</v>
      </c>
      <c r="BX28" s="195"/>
      <c r="BY28" s="195"/>
      <c r="BZ28" s="195"/>
      <c r="CA28" s="195"/>
      <c r="CB28" s="195">
        <v>44</v>
      </c>
      <c r="CC28" s="202">
        <v>42.9191857</v>
      </c>
      <c r="CD28" s="194">
        <v>1.3000000000000001E-2</v>
      </c>
      <c r="CE28" s="195">
        <v>2.7185508757000001</v>
      </c>
      <c r="CF28" s="195"/>
      <c r="CG28" s="195"/>
      <c r="CH28" s="196"/>
      <c r="CI28" s="195"/>
      <c r="CJ28" s="195"/>
      <c r="CK28" s="202"/>
      <c r="CL28" s="194"/>
      <c r="CM28" s="207"/>
    </row>
    <row r="29" spans="1:91" ht="18.75" customHeight="1" x14ac:dyDescent="0.25">
      <c r="A29" s="178">
        <f t="shared" si="11"/>
        <v>20</v>
      </c>
      <c r="B29" s="198" t="s">
        <v>107</v>
      </c>
      <c r="C29" s="199">
        <v>1966</v>
      </c>
      <c r="D29" s="199">
        <v>5</v>
      </c>
      <c r="E29" s="199">
        <v>60</v>
      </c>
      <c r="F29" s="199">
        <v>2520.1</v>
      </c>
      <c r="G29" s="199">
        <v>3</v>
      </c>
      <c r="H29" s="180">
        <v>5.84</v>
      </c>
      <c r="I29" s="180">
        <v>6.21</v>
      </c>
      <c r="J29" s="180">
        <f t="shared" si="7"/>
        <v>88304.304000000004</v>
      </c>
      <c r="K29" s="180">
        <f t="shared" si="8"/>
        <v>93898.926000000007</v>
      </c>
      <c r="L29" s="200">
        <v>152.84701000000001</v>
      </c>
      <c r="M29" s="201">
        <f>L29*$M$2</f>
        <v>145.73962403500002</v>
      </c>
      <c r="N29" s="183">
        <f t="shared" si="1"/>
        <v>6.0651168604420462</v>
      </c>
      <c r="O29" s="184">
        <f t="shared" si="9"/>
        <v>182.20323000000002</v>
      </c>
      <c r="P29" s="184">
        <f t="shared" si="10"/>
        <v>173.73077980500003</v>
      </c>
      <c r="Q29" s="194"/>
      <c r="R29" s="195"/>
      <c r="S29" s="195"/>
      <c r="T29" s="195"/>
      <c r="U29" s="195"/>
      <c r="V29" s="202"/>
      <c r="W29" s="194"/>
      <c r="X29" s="195"/>
      <c r="Y29" s="195"/>
      <c r="Z29" s="195"/>
      <c r="AA29" s="195"/>
      <c r="AB29" s="202"/>
      <c r="AC29" s="194"/>
      <c r="AD29" s="202"/>
      <c r="AE29" s="194">
        <v>0.14099999999999999</v>
      </c>
      <c r="AF29" s="202">
        <v>14.987</v>
      </c>
      <c r="AG29" s="194">
        <v>0.26600000000000001</v>
      </c>
      <c r="AH29" s="203">
        <v>3</v>
      </c>
      <c r="AI29" s="202">
        <v>319.068489</v>
      </c>
      <c r="AJ29" s="194"/>
      <c r="AK29" s="202"/>
      <c r="AL29" s="194"/>
      <c r="AM29" s="202"/>
      <c r="AN29" s="194">
        <v>6</v>
      </c>
      <c r="AO29" s="195">
        <v>4.9160000000000004</v>
      </c>
      <c r="AP29" s="195"/>
      <c r="AQ29" s="202"/>
      <c r="AR29" s="194">
        <v>8.0000000000000002E-3</v>
      </c>
      <c r="AS29" s="202">
        <v>9.6868215200000005</v>
      </c>
      <c r="AT29" s="194">
        <v>1</v>
      </c>
      <c r="AU29" s="202">
        <v>1.1089199999999999</v>
      </c>
      <c r="AV29" s="194"/>
      <c r="AW29" s="202"/>
      <c r="AX29" s="204">
        <v>25</v>
      </c>
      <c r="AY29" s="205">
        <v>17.7162152416</v>
      </c>
      <c r="AZ29" s="194">
        <v>1.4500000000000001E-2</v>
      </c>
      <c r="BA29" s="202">
        <v>18.485711279999997</v>
      </c>
      <c r="BB29" s="194"/>
      <c r="BC29" s="202"/>
      <c r="BD29" s="206"/>
      <c r="BE29" s="206">
        <v>4</v>
      </c>
      <c r="BF29" s="206">
        <v>64.153999999999996</v>
      </c>
      <c r="BG29" s="194">
        <v>2</v>
      </c>
      <c r="BH29" s="202">
        <v>11.486000000000001</v>
      </c>
      <c r="BI29" s="206"/>
      <c r="BJ29" s="206"/>
      <c r="BK29" s="206"/>
      <c r="BL29" s="203">
        <v>15.61139763752</v>
      </c>
      <c r="BM29" s="192">
        <f t="shared" si="2"/>
        <v>515.79624852696998</v>
      </c>
      <c r="BN29" s="193">
        <f t="shared" si="3"/>
        <v>477.22055467912003</v>
      </c>
      <c r="BO29" s="194">
        <f t="shared" si="4"/>
        <v>37.115073847849999</v>
      </c>
      <c r="BP29" s="195">
        <f t="shared" si="5"/>
        <v>1.46062</v>
      </c>
      <c r="BQ29" s="187">
        <f t="shared" si="6"/>
        <v>0</v>
      </c>
      <c r="BR29" s="194"/>
      <c r="BS29" s="195"/>
      <c r="BT29" s="195"/>
      <c r="BU29" s="195"/>
      <c r="BV29" s="195">
        <v>5.0000000000000001E-3</v>
      </c>
      <c r="BW29" s="195">
        <v>4.8355868420000006</v>
      </c>
      <c r="BX29" s="195">
        <v>8.0000000000000002E-3</v>
      </c>
      <c r="BY29" s="195">
        <v>8.65802232385</v>
      </c>
      <c r="BZ29" s="195"/>
      <c r="CA29" s="195"/>
      <c r="CB29" s="195">
        <v>27</v>
      </c>
      <c r="CC29" s="202">
        <v>23.621464681999999</v>
      </c>
      <c r="CD29" s="194">
        <v>7.0000000000000001E-3</v>
      </c>
      <c r="CE29" s="195">
        <v>1.46062</v>
      </c>
      <c r="CF29" s="195"/>
      <c r="CG29" s="195"/>
      <c r="CH29" s="196"/>
      <c r="CI29" s="195"/>
      <c r="CJ29" s="195"/>
      <c r="CK29" s="202"/>
      <c r="CL29" s="194"/>
      <c r="CM29" s="207"/>
    </row>
    <row r="30" spans="1:91" ht="18.75" customHeight="1" x14ac:dyDescent="0.25">
      <c r="A30" s="178">
        <f t="shared" si="11"/>
        <v>21</v>
      </c>
      <c r="B30" s="198" t="s">
        <v>108</v>
      </c>
      <c r="C30" s="199">
        <v>1961</v>
      </c>
      <c r="D30" s="199">
        <v>4</v>
      </c>
      <c r="E30" s="199">
        <v>32</v>
      </c>
      <c r="F30" s="199">
        <v>1275.5</v>
      </c>
      <c r="G30" s="199">
        <v>2</v>
      </c>
      <c r="H30" s="180">
        <v>5.84</v>
      </c>
      <c r="I30" s="180">
        <v>6.21</v>
      </c>
      <c r="J30" s="180">
        <f t="shared" si="7"/>
        <v>44693.520000000004</v>
      </c>
      <c r="K30" s="180">
        <f t="shared" si="8"/>
        <v>47525.13</v>
      </c>
      <c r="L30" s="200">
        <v>77.766679999999994</v>
      </c>
      <c r="M30" s="201">
        <f t="shared" si="12"/>
        <v>74.150529379999995</v>
      </c>
      <c r="N30" s="183">
        <f t="shared" si="1"/>
        <v>6.0969564876519007</v>
      </c>
      <c r="O30" s="184">
        <f t="shared" si="9"/>
        <v>92.218649999999997</v>
      </c>
      <c r="P30" s="184">
        <f t="shared" si="10"/>
        <v>87.930482775000002</v>
      </c>
      <c r="Q30" s="194"/>
      <c r="R30" s="195"/>
      <c r="S30" s="195"/>
      <c r="T30" s="195"/>
      <c r="U30" s="195"/>
      <c r="V30" s="202"/>
      <c r="W30" s="194">
        <v>2</v>
      </c>
      <c r="X30" s="195">
        <v>0.58099999999999996</v>
      </c>
      <c r="Y30" s="195">
        <v>9</v>
      </c>
      <c r="Z30" s="195">
        <v>7.3029999999999999</v>
      </c>
      <c r="AA30" s="195"/>
      <c r="AB30" s="202"/>
      <c r="AC30" s="194"/>
      <c r="AD30" s="202"/>
      <c r="AE30" s="194">
        <v>0.01</v>
      </c>
      <c r="AF30" s="202">
        <v>1.1319999999999999</v>
      </c>
      <c r="AG30" s="194"/>
      <c r="AH30" s="203"/>
      <c r="AI30" s="202"/>
      <c r="AJ30" s="194"/>
      <c r="AK30" s="202"/>
      <c r="AL30" s="194">
        <v>2.5000000000000001E-3</v>
      </c>
      <c r="AM30" s="202">
        <v>9.9290000000000003</v>
      </c>
      <c r="AN30" s="194"/>
      <c r="AO30" s="195"/>
      <c r="AP30" s="195"/>
      <c r="AQ30" s="202"/>
      <c r="AR30" s="194"/>
      <c r="AS30" s="202"/>
      <c r="AT30" s="194"/>
      <c r="AU30" s="202"/>
      <c r="AV30" s="194"/>
      <c r="AW30" s="202"/>
      <c r="AX30" s="204"/>
      <c r="AY30" s="205"/>
      <c r="AZ30" s="194">
        <v>0.02</v>
      </c>
      <c r="BA30" s="202">
        <v>22.707800000000002</v>
      </c>
      <c r="BB30" s="194"/>
      <c r="BC30" s="202"/>
      <c r="BD30" s="206"/>
      <c r="BE30" s="206"/>
      <c r="BF30" s="206"/>
      <c r="BG30" s="194"/>
      <c r="BH30" s="202"/>
      <c r="BI30" s="206"/>
      <c r="BJ30" s="206"/>
      <c r="BK30" s="206"/>
      <c r="BL30" s="203">
        <v>2.9430780699999999</v>
      </c>
      <c r="BM30" s="192">
        <f t="shared" si="2"/>
        <v>63.849718680999992</v>
      </c>
      <c r="BN30" s="193">
        <f t="shared" si="3"/>
        <v>44.595878069999998</v>
      </c>
      <c r="BO30" s="194">
        <f t="shared" si="4"/>
        <v>5.2943726785000003</v>
      </c>
      <c r="BP30" s="195">
        <f t="shared" si="5"/>
        <v>13.959467932499999</v>
      </c>
      <c r="BQ30" s="187">
        <f t="shared" si="6"/>
        <v>0</v>
      </c>
      <c r="BR30" s="194"/>
      <c r="BS30" s="195"/>
      <c r="BT30" s="195"/>
      <c r="BU30" s="195"/>
      <c r="BV30" s="195">
        <v>2.5000000000000001E-3</v>
      </c>
      <c r="BW30" s="195">
        <v>1.6609269365000001</v>
      </c>
      <c r="BX30" s="195"/>
      <c r="BY30" s="195"/>
      <c r="BZ30" s="195"/>
      <c r="CA30" s="195"/>
      <c r="CB30" s="195">
        <v>3</v>
      </c>
      <c r="CC30" s="202">
        <v>3.6334457420000001</v>
      </c>
      <c r="CD30" s="194">
        <v>4.4999999999999998E-2</v>
      </c>
      <c r="CE30" s="195">
        <v>11.134759945499999</v>
      </c>
      <c r="CF30" s="195"/>
      <c r="CG30" s="195"/>
      <c r="CH30" s="196">
        <v>1</v>
      </c>
      <c r="CI30" s="195">
        <v>2.824707987</v>
      </c>
      <c r="CJ30" s="195"/>
      <c r="CK30" s="202"/>
      <c r="CL30" s="194"/>
      <c r="CM30" s="207"/>
    </row>
    <row r="31" spans="1:91" ht="18.75" customHeight="1" x14ac:dyDescent="0.25">
      <c r="A31" s="178">
        <f t="shared" si="11"/>
        <v>22</v>
      </c>
      <c r="B31" s="198" t="s">
        <v>109</v>
      </c>
      <c r="C31" s="199">
        <v>1959</v>
      </c>
      <c r="D31" s="199">
        <v>3</v>
      </c>
      <c r="E31" s="199">
        <v>18</v>
      </c>
      <c r="F31" s="199">
        <v>1162.3</v>
      </c>
      <c r="G31" s="199">
        <v>3</v>
      </c>
      <c r="H31" s="180">
        <v>5.84</v>
      </c>
      <c r="I31" s="180">
        <v>6.21</v>
      </c>
      <c r="J31" s="180">
        <f t="shared" si="7"/>
        <v>40726.991999999998</v>
      </c>
      <c r="K31" s="180">
        <f t="shared" si="8"/>
        <v>43307.297999999995</v>
      </c>
      <c r="L31" s="200">
        <v>70.853880000000004</v>
      </c>
      <c r="M31" s="201">
        <f t="shared" si="12"/>
        <v>67.559174580000004</v>
      </c>
      <c r="N31" s="183">
        <f t="shared" si="1"/>
        <v>6.0960061946141275</v>
      </c>
      <c r="O31" s="184">
        <f t="shared" si="9"/>
        <v>84.034289999999999</v>
      </c>
      <c r="P31" s="184">
        <f t="shared" si="10"/>
        <v>80.126695514999994</v>
      </c>
      <c r="Q31" s="194"/>
      <c r="R31" s="195"/>
      <c r="S31" s="195"/>
      <c r="T31" s="195"/>
      <c r="U31" s="195"/>
      <c r="V31" s="202"/>
      <c r="W31" s="194"/>
      <c r="X31" s="195"/>
      <c r="Y31" s="195"/>
      <c r="Z31" s="195"/>
      <c r="AA31" s="195">
        <v>1</v>
      </c>
      <c r="AB31" s="202">
        <v>27.614000000000001</v>
      </c>
      <c r="AC31" s="194"/>
      <c r="AD31" s="202"/>
      <c r="AE31" s="194">
        <v>1.4500000000000001E-2</v>
      </c>
      <c r="AF31" s="202">
        <v>4.2160550742999998</v>
      </c>
      <c r="AG31" s="194">
        <v>0.14799999999999999</v>
      </c>
      <c r="AH31" s="203">
        <v>3</v>
      </c>
      <c r="AI31" s="202">
        <v>336.90300000000002</v>
      </c>
      <c r="AJ31" s="194"/>
      <c r="AK31" s="202"/>
      <c r="AL31" s="194">
        <v>1E-3</v>
      </c>
      <c r="AM31" s="202">
        <v>3.7290000000000001</v>
      </c>
      <c r="AN31" s="194">
        <v>15</v>
      </c>
      <c r="AO31" s="195">
        <v>13.417999999999999</v>
      </c>
      <c r="AP31" s="195"/>
      <c r="AQ31" s="202"/>
      <c r="AR31" s="194"/>
      <c r="AS31" s="202"/>
      <c r="AT31" s="194"/>
      <c r="AU31" s="202"/>
      <c r="AV31" s="194"/>
      <c r="AW31" s="202"/>
      <c r="AX31" s="204">
        <v>17</v>
      </c>
      <c r="AY31" s="205">
        <v>12.122572049599999</v>
      </c>
      <c r="AZ31" s="194"/>
      <c r="BA31" s="202"/>
      <c r="BB31" s="194"/>
      <c r="BC31" s="202"/>
      <c r="BD31" s="206"/>
      <c r="BE31" s="206"/>
      <c r="BF31" s="206"/>
      <c r="BG31" s="194"/>
      <c r="BH31" s="202"/>
      <c r="BI31" s="206"/>
      <c r="BJ31" s="206"/>
      <c r="BK31" s="206"/>
      <c r="BL31" s="203">
        <v>1.5264899999999999</v>
      </c>
      <c r="BM31" s="192">
        <f t="shared" si="2"/>
        <v>419.50550789790003</v>
      </c>
      <c r="BN31" s="193">
        <f t="shared" si="3"/>
        <v>399.52911712390005</v>
      </c>
      <c r="BO31" s="194">
        <f t="shared" si="4"/>
        <v>2.7926372919999998</v>
      </c>
      <c r="BP31" s="195">
        <f t="shared" si="5"/>
        <v>17.183753482</v>
      </c>
      <c r="BQ31" s="187">
        <f t="shared" si="6"/>
        <v>0</v>
      </c>
      <c r="BR31" s="194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>
        <v>4</v>
      </c>
      <c r="CC31" s="202">
        <v>2.7926372919999998</v>
      </c>
      <c r="CD31" s="194">
        <v>0.05</v>
      </c>
      <c r="CE31" s="195">
        <v>12.371955495000002</v>
      </c>
      <c r="CF31" s="195"/>
      <c r="CG31" s="195"/>
      <c r="CH31" s="196">
        <v>2</v>
      </c>
      <c r="CI31" s="195">
        <v>4.8117979870000003</v>
      </c>
      <c r="CJ31" s="195"/>
      <c r="CK31" s="202"/>
      <c r="CL31" s="194"/>
      <c r="CM31" s="207"/>
    </row>
    <row r="32" spans="1:91" ht="18.75" customHeight="1" x14ac:dyDescent="0.25">
      <c r="A32" s="178">
        <f t="shared" si="11"/>
        <v>23</v>
      </c>
      <c r="B32" s="198" t="s">
        <v>110</v>
      </c>
      <c r="C32" s="199">
        <v>1960</v>
      </c>
      <c r="D32" s="199">
        <v>3</v>
      </c>
      <c r="E32" s="199">
        <v>24</v>
      </c>
      <c r="F32" s="199">
        <v>939.8</v>
      </c>
      <c r="G32" s="199">
        <v>2</v>
      </c>
      <c r="H32" s="180">
        <v>5.84</v>
      </c>
      <c r="I32" s="180">
        <v>6.21</v>
      </c>
      <c r="J32" s="180">
        <f t="shared" si="7"/>
        <v>32930.591999999997</v>
      </c>
      <c r="K32" s="180">
        <f t="shared" si="8"/>
        <v>35016.947999999997</v>
      </c>
      <c r="L32" s="200">
        <v>57.292515999999999</v>
      </c>
      <c r="M32" s="201">
        <f t="shared" si="12"/>
        <v>54.628414006</v>
      </c>
      <c r="N32" s="183">
        <f t="shared" si="1"/>
        <v>6.0962455841668444</v>
      </c>
      <c r="O32" s="184">
        <f t="shared" si="9"/>
        <v>67.947539999999989</v>
      </c>
      <c r="P32" s="184">
        <f t="shared" si="10"/>
        <v>64.78797938999999</v>
      </c>
      <c r="Q32" s="194"/>
      <c r="R32" s="195"/>
      <c r="S32" s="195"/>
      <c r="T32" s="195"/>
      <c r="U32" s="195"/>
      <c r="V32" s="202"/>
      <c r="W32" s="194"/>
      <c r="X32" s="195"/>
      <c r="Y32" s="195"/>
      <c r="Z32" s="195"/>
      <c r="AA32" s="195"/>
      <c r="AB32" s="202"/>
      <c r="AC32" s="194"/>
      <c r="AD32" s="202"/>
      <c r="AE32" s="194"/>
      <c r="AF32" s="202"/>
      <c r="AG32" s="194"/>
      <c r="AH32" s="203"/>
      <c r="AI32" s="202"/>
      <c r="AJ32" s="194"/>
      <c r="AK32" s="202"/>
      <c r="AL32" s="194"/>
      <c r="AM32" s="202"/>
      <c r="AN32" s="194"/>
      <c r="AO32" s="195"/>
      <c r="AP32" s="195"/>
      <c r="AQ32" s="202"/>
      <c r="AR32" s="194"/>
      <c r="AS32" s="202"/>
      <c r="AT32" s="194">
        <v>2</v>
      </c>
      <c r="AU32" s="202">
        <v>3.3796180919999999</v>
      </c>
      <c r="AV32" s="194"/>
      <c r="AW32" s="202"/>
      <c r="AX32" s="204"/>
      <c r="AY32" s="205"/>
      <c r="AZ32" s="194"/>
      <c r="BA32" s="202"/>
      <c r="BB32" s="194"/>
      <c r="BC32" s="202"/>
      <c r="BD32" s="206"/>
      <c r="BE32" s="206"/>
      <c r="BF32" s="206"/>
      <c r="BG32" s="194"/>
      <c r="BH32" s="202"/>
      <c r="BI32" s="206"/>
      <c r="BJ32" s="206"/>
      <c r="BK32" s="206"/>
      <c r="BL32" s="203"/>
      <c r="BM32" s="192">
        <f t="shared" si="2"/>
        <v>36.097728982999996</v>
      </c>
      <c r="BN32" s="193">
        <f t="shared" si="3"/>
        <v>3.3796180919999999</v>
      </c>
      <c r="BO32" s="194">
        <f t="shared" si="4"/>
        <v>27.068694916999998</v>
      </c>
      <c r="BP32" s="195">
        <f t="shared" si="5"/>
        <v>5.6494159740000001</v>
      </c>
      <c r="BQ32" s="187">
        <f t="shared" si="6"/>
        <v>0</v>
      </c>
      <c r="BR32" s="194"/>
      <c r="BS32" s="195"/>
      <c r="BT32" s="195"/>
      <c r="BU32" s="195"/>
      <c r="BV32" s="195"/>
      <c r="BW32" s="195"/>
      <c r="BX32" s="195"/>
      <c r="BY32" s="195"/>
      <c r="BZ32" s="195">
        <v>1</v>
      </c>
      <c r="CA32" s="195">
        <v>1.06949245</v>
      </c>
      <c r="CB32" s="195">
        <v>28</v>
      </c>
      <c r="CC32" s="202">
        <v>25.999202467</v>
      </c>
      <c r="CD32" s="194"/>
      <c r="CE32" s="195"/>
      <c r="CF32" s="195"/>
      <c r="CG32" s="195"/>
      <c r="CH32" s="196">
        <v>2</v>
      </c>
      <c r="CI32" s="195">
        <v>5.6494159740000001</v>
      </c>
      <c r="CJ32" s="195"/>
      <c r="CK32" s="202"/>
      <c r="CL32" s="194"/>
      <c r="CM32" s="207"/>
    </row>
    <row r="33" spans="1:91" ht="18.75" customHeight="1" x14ac:dyDescent="0.25">
      <c r="A33" s="178">
        <f t="shared" si="11"/>
        <v>24</v>
      </c>
      <c r="B33" s="198" t="s">
        <v>111</v>
      </c>
      <c r="C33" s="199">
        <v>1969</v>
      </c>
      <c r="D33" s="199">
        <v>5</v>
      </c>
      <c r="E33" s="199">
        <v>80</v>
      </c>
      <c r="F33" s="199">
        <v>3546.1</v>
      </c>
      <c r="G33" s="199">
        <v>4</v>
      </c>
      <c r="H33" s="180">
        <v>5.84</v>
      </c>
      <c r="I33" s="180">
        <v>6.21</v>
      </c>
      <c r="J33" s="180">
        <f t="shared" si="7"/>
        <v>124255.34399999998</v>
      </c>
      <c r="K33" s="180">
        <f t="shared" si="8"/>
        <v>132127.68599999999</v>
      </c>
      <c r="L33" s="200">
        <v>216.06700000000001</v>
      </c>
      <c r="M33" s="201">
        <f t="shared" si="12"/>
        <v>206.01988450000002</v>
      </c>
      <c r="N33" s="183">
        <f t="shared" si="1"/>
        <v>6.0930881813823641</v>
      </c>
      <c r="O33" s="184">
        <f t="shared" si="9"/>
        <v>256.38302999999996</v>
      </c>
      <c r="P33" s="184">
        <f t="shared" si="10"/>
        <v>244.46121910499997</v>
      </c>
      <c r="Q33" s="194"/>
      <c r="R33" s="195"/>
      <c r="S33" s="195">
        <v>1E-3</v>
      </c>
      <c r="T33" s="195">
        <v>0.27300000000000002</v>
      </c>
      <c r="U33" s="195"/>
      <c r="V33" s="202"/>
      <c r="W33" s="194"/>
      <c r="X33" s="195"/>
      <c r="Y33" s="195"/>
      <c r="Z33" s="195"/>
      <c r="AA33" s="195"/>
      <c r="AB33" s="202"/>
      <c r="AC33" s="194">
        <v>0.14099999999999999</v>
      </c>
      <c r="AD33" s="202">
        <v>63.874099999999999</v>
      </c>
      <c r="AE33" s="194"/>
      <c r="AF33" s="202"/>
      <c r="AG33" s="194"/>
      <c r="AH33" s="203"/>
      <c r="AI33" s="202"/>
      <c r="AJ33" s="194"/>
      <c r="AK33" s="202"/>
      <c r="AL33" s="194">
        <v>1E-3</v>
      </c>
      <c r="AM33" s="202">
        <v>1.2230000000000001</v>
      </c>
      <c r="AN33" s="194">
        <v>1</v>
      </c>
      <c r="AO33" s="195">
        <v>1.9950000000000001</v>
      </c>
      <c r="AP33" s="195"/>
      <c r="AQ33" s="202"/>
      <c r="AR33" s="194"/>
      <c r="AS33" s="202"/>
      <c r="AT33" s="194"/>
      <c r="AU33" s="202"/>
      <c r="AV33" s="194"/>
      <c r="AW33" s="202"/>
      <c r="AX33" s="204">
        <v>22</v>
      </c>
      <c r="AY33" s="205">
        <v>242.245</v>
      </c>
      <c r="AZ33" s="194"/>
      <c r="BA33" s="202"/>
      <c r="BB33" s="194"/>
      <c r="BC33" s="202"/>
      <c r="BD33" s="206"/>
      <c r="BE33" s="206"/>
      <c r="BF33" s="206"/>
      <c r="BG33" s="194">
        <v>1</v>
      </c>
      <c r="BH33" s="202">
        <v>5.3579999999999997</v>
      </c>
      <c r="BI33" s="206"/>
      <c r="BJ33" s="206"/>
      <c r="BK33" s="206"/>
      <c r="BL33" s="203">
        <v>34.019579360000002</v>
      </c>
      <c r="BM33" s="192">
        <f t="shared" si="2"/>
        <v>387.93934350899997</v>
      </c>
      <c r="BN33" s="193">
        <f t="shared" si="3"/>
        <v>348.98767936000002</v>
      </c>
      <c r="BO33" s="194">
        <f t="shared" si="4"/>
        <v>24.938891212999998</v>
      </c>
      <c r="BP33" s="195">
        <f t="shared" si="5"/>
        <v>14.012772936000001</v>
      </c>
      <c r="BQ33" s="187">
        <f t="shared" si="6"/>
        <v>0</v>
      </c>
      <c r="BR33" s="194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>
        <f>22+4</f>
        <v>26</v>
      </c>
      <c r="CC33" s="202">
        <f>21.887891213+3.051</f>
        <v>24.938891212999998</v>
      </c>
      <c r="CD33" s="194">
        <v>0.02</v>
      </c>
      <c r="CE33" s="195">
        <v>6.6163961300000009</v>
      </c>
      <c r="CF33" s="195">
        <v>2</v>
      </c>
      <c r="CG33" s="195">
        <v>1.19157724</v>
      </c>
      <c r="CH33" s="196">
        <v>3</v>
      </c>
      <c r="CI33" s="195">
        <v>6.2047995660000002</v>
      </c>
      <c r="CJ33" s="195"/>
      <c r="CK33" s="202"/>
      <c r="CL33" s="194"/>
      <c r="CM33" s="207"/>
    </row>
    <row r="34" spans="1:91" ht="18.75" customHeight="1" x14ac:dyDescent="0.25">
      <c r="A34" s="178">
        <f t="shared" si="11"/>
        <v>25</v>
      </c>
      <c r="B34" s="198" t="s">
        <v>112</v>
      </c>
      <c r="C34" s="199">
        <v>1959</v>
      </c>
      <c r="D34" s="199">
        <v>2</v>
      </c>
      <c r="E34" s="199">
        <v>12</v>
      </c>
      <c r="F34" s="199">
        <v>596.4</v>
      </c>
      <c r="G34" s="199">
        <v>2</v>
      </c>
      <c r="H34" s="180">
        <v>5.84</v>
      </c>
      <c r="I34" s="180">
        <v>6.21</v>
      </c>
      <c r="J34" s="180">
        <f t="shared" si="7"/>
        <v>20897.856</v>
      </c>
      <c r="K34" s="180">
        <f t="shared" si="8"/>
        <v>22221.863999999998</v>
      </c>
      <c r="L34" s="200">
        <v>36.161879999999996</v>
      </c>
      <c r="M34" s="201">
        <f t="shared" si="12"/>
        <v>34.480352579999995</v>
      </c>
      <c r="N34" s="183">
        <f t="shared" si="1"/>
        <v>6.0633601609657948</v>
      </c>
      <c r="O34" s="184">
        <f t="shared" si="9"/>
        <v>43.119720000000001</v>
      </c>
      <c r="P34" s="184">
        <f t="shared" si="10"/>
        <v>41.114653019999999</v>
      </c>
      <c r="Q34" s="194"/>
      <c r="R34" s="195"/>
      <c r="S34" s="195"/>
      <c r="T34" s="195"/>
      <c r="U34" s="195"/>
      <c r="V34" s="202"/>
      <c r="W34" s="194"/>
      <c r="X34" s="195"/>
      <c r="Y34" s="195">
        <v>4</v>
      </c>
      <c r="Z34" s="195">
        <v>3.226</v>
      </c>
      <c r="AA34" s="195"/>
      <c r="AB34" s="202"/>
      <c r="AC34" s="194"/>
      <c r="AD34" s="202"/>
      <c r="AE34" s="194"/>
      <c r="AF34" s="202"/>
      <c r="AG34" s="194"/>
      <c r="AH34" s="203"/>
      <c r="AI34" s="202"/>
      <c r="AJ34" s="194"/>
      <c r="AK34" s="202"/>
      <c r="AL34" s="194">
        <v>8.0000000000000004E-4</v>
      </c>
      <c r="AM34" s="202">
        <v>1.075</v>
      </c>
      <c r="AN34" s="194"/>
      <c r="AO34" s="195"/>
      <c r="AP34" s="195"/>
      <c r="AQ34" s="202"/>
      <c r="AR34" s="194"/>
      <c r="AS34" s="202"/>
      <c r="AT34" s="194"/>
      <c r="AU34" s="202"/>
      <c r="AV34" s="194"/>
      <c r="AW34" s="202"/>
      <c r="AX34" s="204"/>
      <c r="AY34" s="205"/>
      <c r="AZ34" s="194"/>
      <c r="BA34" s="202"/>
      <c r="BB34" s="194"/>
      <c r="BC34" s="202"/>
      <c r="BD34" s="206"/>
      <c r="BE34" s="206"/>
      <c r="BF34" s="206"/>
      <c r="BG34" s="194"/>
      <c r="BH34" s="202"/>
      <c r="BI34" s="206"/>
      <c r="BJ34" s="206"/>
      <c r="BK34" s="206"/>
      <c r="BL34" s="203"/>
      <c r="BM34" s="192">
        <f t="shared" si="2"/>
        <v>15.905782356</v>
      </c>
      <c r="BN34" s="193">
        <f t="shared" si="3"/>
        <v>4.3010000000000002</v>
      </c>
      <c r="BO34" s="194">
        <f t="shared" si="4"/>
        <v>7.8130581889999995</v>
      </c>
      <c r="BP34" s="195">
        <f t="shared" si="5"/>
        <v>3.7917241669999999</v>
      </c>
      <c r="BQ34" s="187">
        <f t="shared" si="6"/>
        <v>0</v>
      </c>
      <c r="BR34" s="194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>
        <v>8</v>
      </c>
      <c r="CC34" s="202">
        <v>7.8130581889999995</v>
      </c>
      <c r="CD34" s="194"/>
      <c r="CE34" s="195"/>
      <c r="CF34" s="195">
        <v>3</v>
      </c>
      <c r="CG34" s="195">
        <v>1.8046341670000001</v>
      </c>
      <c r="CH34" s="196">
        <v>1</v>
      </c>
      <c r="CI34" s="195">
        <v>1.98709</v>
      </c>
      <c r="CJ34" s="195"/>
      <c r="CK34" s="202"/>
      <c r="CL34" s="194"/>
      <c r="CM34" s="207"/>
    </row>
    <row r="35" spans="1:91" ht="17.25" customHeight="1" x14ac:dyDescent="0.25">
      <c r="A35" s="178">
        <f t="shared" si="11"/>
        <v>26</v>
      </c>
      <c r="B35" s="198" t="s">
        <v>113</v>
      </c>
      <c r="C35" s="199" t="s">
        <v>91</v>
      </c>
      <c r="D35" s="199">
        <v>3</v>
      </c>
      <c r="E35" s="199">
        <v>18</v>
      </c>
      <c r="F35" s="199">
        <v>984.7</v>
      </c>
      <c r="G35" s="199">
        <v>1</v>
      </c>
      <c r="H35" s="180">
        <v>5.84</v>
      </c>
      <c r="I35" s="180">
        <v>6.21</v>
      </c>
      <c r="J35" s="180">
        <f t="shared" si="7"/>
        <v>34503.887999999999</v>
      </c>
      <c r="K35" s="180">
        <f t="shared" si="8"/>
        <v>36689.921999999999</v>
      </c>
      <c r="L35" s="200">
        <v>60.039720000000003</v>
      </c>
      <c r="M35" s="201">
        <f t="shared" si="12"/>
        <v>57.24787302</v>
      </c>
      <c r="N35" s="183">
        <f t="shared" si="1"/>
        <v>6.0972600792119431</v>
      </c>
      <c r="O35" s="184">
        <f t="shared" si="9"/>
        <v>71.193809999999999</v>
      </c>
      <c r="P35" s="184">
        <f t="shared" si="10"/>
        <v>67.883297834999993</v>
      </c>
      <c r="Q35" s="194">
        <v>1.6E-2</v>
      </c>
      <c r="R35" s="195">
        <v>19.040999999999997</v>
      </c>
      <c r="S35" s="195">
        <v>8.0000000000000002E-3</v>
      </c>
      <c r="T35" s="195">
        <v>8.5760000000000005</v>
      </c>
      <c r="U35" s="195"/>
      <c r="V35" s="202"/>
      <c r="W35" s="194"/>
      <c r="X35" s="195"/>
      <c r="Y35" s="195"/>
      <c r="Z35" s="195"/>
      <c r="AA35" s="195"/>
      <c r="AB35" s="202"/>
      <c r="AC35" s="194"/>
      <c r="AD35" s="202"/>
      <c r="AE35" s="194"/>
      <c r="AF35" s="202"/>
      <c r="AG35" s="194"/>
      <c r="AH35" s="203"/>
      <c r="AI35" s="202"/>
      <c r="AJ35" s="194"/>
      <c r="AK35" s="202"/>
      <c r="AL35" s="194"/>
      <c r="AM35" s="202"/>
      <c r="AN35" s="194"/>
      <c r="AO35" s="195"/>
      <c r="AP35" s="195"/>
      <c r="AQ35" s="202"/>
      <c r="AR35" s="194"/>
      <c r="AS35" s="202"/>
      <c r="AT35" s="194"/>
      <c r="AU35" s="202"/>
      <c r="AV35" s="194"/>
      <c r="AW35" s="202"/>
      <c r="AX35" s="204"/>
      <c r="AY35" s="205"/>
      <c r="AZ35" s="194"/>
      <c r="BA35" s="202"/>
      <c r="BB35" s="194"/>
      <c r="BC35" s="202"/>
      <c r="BD35" s="206"/>
      <c r="BE35" s="206"/>
      <c r="BF35" s="206"/>
      <c r="BG35" s="194"/>
      <c r="BH35" s="202"/>
      <c r="BI35" s="206"/>
      <c r="BJ35" s="206"/>
      <c r="BK35" s="206"/>
      <c r="BL35" s="203">
        <v>3.2583802559999997</v>
      </c>
      <c r="BM35" s="192">
        <f t="shared" si="2"/>
        <v>52.675283492999995</v>
      </c>
      <c r="BN35" s="193">
        <f t="shared" si="3"/>
        <v>30.875380255999996</v>
      </c>
      <c r="BO35" s="194">
        <f t="shared" si="4"/>
        <v>19.090648095999999</v>
      </c>
      <c r="BP35" s="195">
        <f t="shared" si="5"/>
        <v>2.7092551409999999</v>
      </c>
      <c r="BQ35" s="187">
        <f t="shared" si="6"/>
        <v>0</v>
      </c>
      <c r="BR35" s="194"/>
      <c r="BS35" s="195"/>
      <c r="BT35" s="195"/>
      <c r="BU35" s="195"/>
      <c r="BV35" s="195">
        <v>6.0000000000000001E-3</v>
      </c>
      <c r="BW35" s="195">
        <v>5.1674126579999999</v>
      </c>
      <c r="BX35" s="195"/>
      <c r="BY35" s="195"/>
      <c r="BZ35" s="195"/>
      <c r="CA35" s="195"/>
      <c r="CB35" s="195">
        <v>13</v>
      </c>
      <c r="CC35" s="202">
        <v>13.923235437999999</v>
      </c>
      <c r="CD35" s="194"/>
      <c r="CE35" s="195"/>
      <c r="CF35" s="195"/>
      <c r="CG35" s="195"/>
      <c r="CH35" s="196">
        <v>1</v>
      </c>
      <c r="CI35" s="195">
        <v>2.7092551409999999</v>
      </c>
      <c r="CJ35" s="195"/>
      <c r="CK35" s="202"/>
      <c r="CL35" s="194"/>
      <c r="CM35" s="207"/>
    </row>
    <row r="36" spans="1:91" ht="18.75" customHeight="1" x14ac:dyDescent="0.25">
      <c r="A36" s="178">
        <f t="shared" si="11"/>
        <v>27</v>
      </c>
      <c r="B36" s="198" t="s">
        <v>114</v>
      </c>
      <c r="C36" s="199">
        <v>1981</v>
      </c>
      <c r="D36" s="199">
        <v>5</v>
      </c>
      <c r="E36" s="199">
        <v>60</v>
      </c>
      <c r="F36" s="199">
        <v>2794.4</v>
      </c>
      <c r="G36" s="199">
        <v>4</v>
      </c>
      <c r="H36" s="180">
        <v>5.84</v>
      </c>
      <c r="I36" s="180">
        <v>6.21</v>
      </c>
      <c r="J36" s="180">
        <f t="shared" si="7"/>
        <v>97915.775999999998</v>
      </c>
      <c r="K36" s="180">
        <f t="shared" si="8"/>
        <v>104119.34400000001</v>
      </c>
      <c r="L36" s="200"/>
      <c r="M36" s="201"/>
      <c r="N36" s="183">
        <f t="shared" si="1"/>
        <v>0</v>
      </c>
      <c r="O36" s="184">
        <f t="shared" si="9"/>
        <v>202.03512000000001</v>
      </c>
      <c r="P36" s="184">
        <f t="shared" si="10"/>
        <v>192.64048692</v>
      </c>
      <c r="Q36" s="194"/>
      <c r="R36" s="195"/>
      <c r="S36" s="195"/>
      <c r="T36" s="195"/>
      <c r="U36" s="195"/>
      <c r="V36" s="202"/>
      <c r="W36" s="194"/>
      <c r="X36" s="195"/>
      <c r="Y36" s="195"/>
      <c r="Z36" s="195"/>
      <c r="AA36" s="195"/>
      <c r="AB36" s="202"/>
      <c r="AC36" s="194"/>
      <c r="AD36" s="202"/>
      <c r="AE36" s="194">
        <v>2.3E-2</v>
      </c>
      <c r="AF36" s="202">
        <v>50.75</v>
      </c>
      <c r="AG36" s="194"/>
      <c r="AH36" s="203"/>
      <c r="AI36" s="202"/>
      <c r="AJ36" s="194"/>
      <c r="AK36" s="202"/>
      <c r="AL36" s="194"/>
      <c r="AM36" s="202"/>
      <c r="AN36" s="194"/>
      <c r="AO36" s="195"/>
      <c r="AP36" s="195"/>
      <c r="AQ36" s="202"/>
      <c r="AR36" s="194"/>
      <c r="AS36" s="202"/>
      <c r="AT36" s="194">
        <v>1</v>
      </c>
      <c r="AU36" s="202">
        <v>1.988</v>
      </c>
      <c r="AV36" s="194"/>
      <c r="AW36" s="202"/>
      <c r="AX36" s="204"/>
      <c r="AY36" s="205"/>
      <c r="AZ36" s="194">
        <v>1.0999999999999999E-2</v>
      </c>
      <c r="BA36" s="202">
        <v>22.040999999999997</v>
      </c>
      <c r="BB36" s="194"/>
      <c r="BC36" s="202"/>
      <c r="BD36" s="206"/>
      <c r="BE36" s="206"/>
      <c r="BF36" s="206"/>
      <c r="BG36" s="194"/>
      <c r="BH36" s="202"/>
      <c r="BI36" s="206"/>
      <c r="BJ36" s="206"/>
      <c r="BK36" s="206"/>
      <c r="BL36" s="203"/>
      <c r="BM36" s="192">
        <f t="shared" si="2"/>
        <v>101.33528662309999</v>
      </c>
      <c r="BN36" s="193">
        <f t="shared" si="3"/>
        <v>74.778999999999996</v>
      </c>
      <c r="BO36" s="194">
        <f t="shared" si="4"/>
        <v>23.189311260099998</v>
      </c>
      <c r="BP36" s="195">
        <f t="shared" si="5"/>
        <v>3.3669753629999999</v>
      </c>
      <c r="BQ36" s="187">
        <f t="shared" si="6"/>
        <v>0</v>
      </c>
      <c r="BR36" s="194">
        <v>5.0000000000000001E-3</v>
      </c>
      <c r="BS36" s="195">
        <v>4.6343875000000008</v>
      </c>
      <c r="BT36" s="195"/>
      <c r="BU36" s="195"/>
      <c r="BV36" s="195">
        <v>1E-3</v>
      </c>
      <c r="BW36" s="195">
        <v>1.18216619</v>
      </c>
      <c r="BX36" s="195">
        <v>5.0000000000000001E-3</v>
      </c>
      <c r="BY36" s="195">
        <v>4.8124448171000003</v>
      </c>
      <c r="BZ36" s="195"/>
      <c r="CA36" s="195"/>
      <c r="CB36" s="195">
        <v>13</v>
      </c>
      <c r="CC36" s="202">
        <v>12.560312753</v>
      </c>
      <c r="CD36" s="194"/>
      <c r="CE36" s="195"/>
      <c r="CF36" s="195">
        <v>3</v>
      </c>
      <c r="CG36" s="195">
        <v>0.54226737600000008</v>
      </c>
      <c r="CH36" s="196">
        <v>1</v>
      </c>
      <c r="CI36" s="195">
        <v>2.824707987</v>
      </c>
      <c r="CJ36" s="195"/>
      <c r="CK36" s="202"/>
      <c r="CL36" s="194"/>
      <c r="CM36" s="207"/>
    </row>
    <row r="37" spans="1:91" ht="18.75" customHeight="1" x14ac:dyDescent="0.25">
      <c r="A37" s="178">
        <f t="shared" si="11"/>
        <v>28</v>
      </c>
      <c r="B37" s="198" t="s">
        <v>115</v>
      </c>
      <c r="C37" s="199">
        <v>1979</v>
      </c>
      <c r="D37" s="199" t="s">
        <v>116</v>
      </c>
      <c r="E37" s="199">
        <v>88</v>
      </c>
      <c r="F37" s="199">
        <v>4357.8999999999996</v>
      </c>
      <c r="G37" s="199">
        <v>5</v>
      </c>
      <c r="H37" s="180">
        <v>5.84</v>
      </c>
      <c r="I37" s="180">
        <v>6.21</v>
      </c>
      <c r="J37" s="180">
        <f t="shared" si="7"/>
        <v>152700.81599999999</v>
      </c>
      <c r="K37" s="180">
        <f t="shared" si="8"/>
        <v>162375.35399999999</v>
      </c>
      <c r="L37" s="200">
        <v>265.79208</v>
      </c>
      <c r="M37" s="201">
        <f t="shared" ref="M37:M59" si="13">L37*$M$2</f>
        <v>253.43274828</v>
      </c>
      <c r="N37" s="183">
        <f t="shared" si="1"/>
        <v>6.0990862571422024</v>
      </c>
      <c r="O37" s="184">
        <f t="shared" si="9"/>
        <v>315.07616999999999</v>
      </c>
      <c r="P37" s="184">
        <f t="shared" si="10"/>
        <v>300.42512809499999</v>
      </c>
      <c r="Q37" s="194"/>
      <c r="R37" s="195"/>
      <c r="S37" s="195">
        <v>1.4999999999999999E-2</v>
      </c>
      <c r="T37" s="195">
        <v>4.0960000000000001</v>
      </c>
      <c r="U37" s="195"/>
      <c r="V37" s="202"/>
      <c r="W37" s="194"/>
      <c r="X37" s="195"/>
      <c r="Y37" s="195"/>
      <c r="Z37" s="195"/>
      <c r="AA37" s="195"/>
      <c r="AB37" s="202"/>
      <c r="AC37" s="194"/>
      <c r="AD37" s="202"/>
      <c r="AE37" s="194">
        <v>0.68800000000000006</v>
      </c>
      <c r="AF37" s="202">
        <v>581.72399999999993</v>
      </c>
      <c r="AG37" s="194"/>
      <c r="AH37" s="203"/>
      <c r="AI37" s="202"/>
      <c r="AJ37" s="194"/>
      <c r="AK37" s="202"/>
      <c r="AL37" s="194"/>
      <c r="AM37" s="202"/>
      <c r="AN37" s="194"/>
      <c r="AO37" s="195"/>
      <c r="AP37" s="195"/>
      <c r="AQ37" s="202"/>
      <c r="AR37" s="194"/>
      <c r="AS37" s="202"/>
      <c r="AT37" s="194">
        <v>1</v>
      </c>
      <c r="AU37" s="202">
        <v>1.1994933999999999</v>
      </c>
      <c r="AV37" s="194">
        <v>2</v>
      </c>
      <c r="AW37" s="202">
        <v>14.099819999999999</v>
      </c>
      <c r="AX37" s="204"/>
      <c r="AY37" s="205"/>
      <c r="AZ37" s="194"/>
      <c r="BA37" s="202"/>
      <c r="BB37" s="194"/>
      <c r="BC37" s="202"/>
      <c r="BD37" s="206"/>
      <c r="BE37" s="206"/>
      <c r="BF37" s="206"/>
      <c r="BG37" s="194"/>
      <c r="BH37" s="202"/>
      <c r="BI37" s="206"/>
      <c r="BJ37" s="206"/>
      <c r="BK37" s="206"/>
      <c r="BL37" s="203">
        <v>0.43182758900000001</v>
      </c>
      <c r="BM37" s="192">
        <f t="shared" si="2"/>
        <v>702.88724816199999</v>
      </c>
      <c r="BN37" s="193">
        <f t="shared" si="3"/>
        <v>601.55114098900003</v>
      </c>
      <c r="BO37" s="194">
        <f t="shared" si="4"/>
        <v>82.896416354999985</v>
      </c>
      <c r="BP37" s="195">
        <f t="shared" si="5"/>
        <v>18.439690817999999</v>
      </c>
      <c r="BQ37" s="187">
        <f t="shared" si="6"/>
        <v>0</v>
      </c>
      <c r="BR37" s="194">
        <v>1.15E-2</v>
      </c>
      <c r="BS37" s="195">
        <v>12.721878999999999</v>
      </c>
      <c r="BT37" s="195">
        <v>1.15E-2</v>
      </c>
      <c r="BU37" s="195">
        <v>9.4854791250000012</v>
      </c>
      <c r="BV37" s="195">
        <f>0.005+0.006</f>
        <v>1.0999999999999999E-2</v>
      </c>
      <c r="BW37" s="195">
        <f>2.846887671+9.368</f>
        <v>12.214887671</v>
      </c>
      <c r="BX37" s="195">
        <v>6.5000000000000006E-3</v>
      </c>
      <c r="BY37" s="195">
        <v>7.4543759359999999</v>
      </c>
      <c r="BZ37" s="195"/>
      <c r="CA37" s="195"/>
      <c r="CB37" s="195">
        <v>45</v>
      </c>
      <c r="CC37" s="202">
        <v>41.019794622999996</v>
      </c>
      <c r="CD37" s="194">
        <v>0.03</v>
      </c>
      <c r="CE37" s="195">
        <v>7.4231732969999999</v>
      </c>
      <c r="CF37" s="195">
        <v>1</v>
      </c>
      <c r="CG37" s="195">
        <v>0.17949695700000001</v>
      </c>
      <c r="CH37" s="196">
        <v>4</v>
      </c>
      <c r="CI37" s="195">
        <v>10.837020563999999</v>
      </c>
      <c r="CJ37" s="195"/>
      <c r="CK37" s="202"/>
      <c r="CL37" s="194"/>
      <c r="CM37" s="207"/>
    </row>
    <row r="38" spans="1:91" ht="18.75" customHeight="1" x14ac:dyDescent="0.25">
      <c r="A38" s="178">
        <f t="shared" si="11"/>
        <v>29</v>
      </c>
      <c r="B38" s="198" t="s">
        <v>117</v>
      </c>
      <c r="C38" s="199">
        <v>1978</v>
      </c>
      <c r="D38" s="199">
        <v>5</v>
      </c>
      <c r="E38" s="199">
        <v>58</v>
      </c>
      <c r="F38" s="199">
        <v>2764.2</v>
      </c>
      <c r="G38" s="199">
        <v>4</v>
      </c>
      <c r="H38" s="180">
        <v>5.84</v>
      </c>
      <c r="I38" s="180">
        <v>6.21</v>
      </c>
      <c r="J38" s="180">
        <f t="shared" si="7"/>
        <v>96857.567999999985</v>
      </c>
      <c r="K38" s="180">
        <f t="shared" si="8"/>
        <v>102994.09199999998</v>
      </c>
      <c r="L38" s="200">
        <v>161.66364999999999</v>
      </c>
      <c r="M38" s="201">
        <f t="shared" si="13"/>
        <v>154.14629027499998</v>
      </c>
      <c r="N38" s="183">
        <f t="shared" si="1"/>
        <v>5.8484787641994069</v>
      </c>
      <c r="O38" s="184">
        <f t="shared" si="9"/>
        <v>199.85165999999998</v>
      </c>
      <c r="P38" s="184">
        <f t="shared" si="10"/>
        <v>190.55855781</v>
      </c>
      <c r="Q38" s="194"/>
      <c r="R38" s="195"/>
      <c r="S38" s="195"/>
      <c r="T38" s="195"/>
      <c r="U38" s="195"/>
      <c r="V38" s="202"/>
      <c r="W38" s="194"/>
      <c r="X38" s="195"/>
      <c r="Y38" s="195"/>
      <c r="Z38" s="195"/>
      <c r="AA38" s="195"/>
      <c r="AB38" s="202"/>
      <c r="AC38" s="194"/>
      <c r="AD38" s="202"/>
      <c r="AE38" s="194">
        <v>0.125</v>
      </c>
      <c r="AF38" s="202">
        <v>172.06899999999999</v>
      </c>
      <c r="AG38" s="194"/>
      <c r="AH38" s="203"/>
      <c r="AI38" s="202"/>
      <c r="AJ38" s="194">
        <v>4.9000000000000002E-2</v>
      </c>
      <c r="AK38" s="202">
        <v>10.39</v>
      </c>
      <c r="AL38" s="194"/>
      <c r="AM38" s="202"/>
      <c r="AN38" s="194"/>
      <c r="AO38" s="195"/>
      <c r="AP38" s="195"/>
      <c r="AQ38" s="202"/>
      <c r="AR38" s="194"/>
      <c r="AS38" s="202"/>
      <c r="AT38" s="194"/>
      <c r="AU38" s="202"/>
      <c r="AV38" s="194"/>
      <c r="AW38" s="202"/>
      <c r="AX38" s="204">
        <v>1</v>
      </c>
      <c r="AY38" s="205">
        <v>1.1411612328896403</v>
      </c>
      <c r="AZ38" s="194"/>
      <c r="BA38" s="202"/>
      <c r="BB38" s="194"/>
      <c r="BC38" s="202"/>
      <c r="BD38" s="206"/>
      <c r="BE38" s="206"/>
      <c r="BF38" s="206"/>
      <c r="BG38" s="194"/>
      <c r="BH38" s="202"/>
      <c r="BI38" s="206"/>
      <c r="BJ38" s="206"/>
      <c r="BK38" s="206"/>
      <c r="BL38" s="203">
        <v>17.7</v>
      </c>
      <c r="BM38" s="192">
        <f t="shared" si="2"/>
        <v>237.68871344734461</v>
      </c>
      <c r="BN38" s="193">
        <f t="shared" si="3"/>
        <v>201.30016123288962</v>
      </c>
      <c r="BO38" s="194">
        <f t="shared" si="4"/>
        <v>25.551531650455001</v>
      </c>
      <c r="BP38" s="195">
        <f t="shared" si="5"/>
        <v>10.837020563999999</v>
      </c>
      <c r="BQ38" s="187">
        <f t="shared" si="6"/>
        <v>0</v>
      </c>
      <c r="BR38" s="194">
        <v>2E-3</v>
      </c>
      <c r="BS38" s="195">
        <v>2.8705000000000003</v>
      </c>
      <c r="BT38" s="195">
        <v>1.5E-3</v>
      </c>
      <c r="BU38" s="195">
        <v>1.2529171428000001</v>
      </c>
      <c r="BV38" s="195"/>
      <c r="BW38" s="195"/>
      <c r="BX38" s="195">
        <v>3.5000000000000001E-3</v>
      </c>
      <c r="BY38" s="195">
        <v>2.6288266666549998</v>
      </c>
      <c r="BZ38" s="195"/>
      <c r="CA38" s="195"/>
      <c r="CB38" s="195">
        <v>22</v>
      </c>
      <c r="CC38" s="202">
        <v>18.799287841000002</v>
      </c>
      <c r="CD38" s="194"/>
      <c r="CE38" s="195"/>
      <c r="CF38" s="195"/>
      <c r="CG38" s="195"/>
      <c r="CH38" s="196">
        <v>4</v>
      </c>
      <c r="CI38" s="195">
        <v>10.837020563999999</v>
      </c>
      <c r="CJ38" s="195"/>
      <c r="CK38" s="202"/>
      <c r="CL38" s="194"/>
      <c r="CM38" s="207"/>
    </row>
    <row r="39" spans="1:91" ht="18.75" customHeight="1" x14ac:dyDescent="0.25">
      <c r="A39" s="178">
        <f t="shared" si="11"/>
        <v>30</v>
      </c>
      <c r="B39" s="198" t="s">
        <v>118</v>
      </c>
      <c r="C39" s="199">
        <v>1961</v>
      </c>
      <c r="D39" s="199">
        <v>2</v>
      </c>
      <c r="E39" s="199">
        <v>24</v>
      </c>
      <c r="F39" s="199">
        <v>832.3</v>
      </c>
      <c r="G39" s="199">
        <v>3</v>
      </c>
      <c r="H39" s="180">
        <v>5.84</v>
      </c>
      <c r="I39" s="180">
        <v>6.21</v>
      </c>
      <c r="J39" s="180">
        <f t="shared" si="7"/>
        <v>29163.791999999998</v>
      </c>
      <c r="K39" s="180">
        <f t="shared" si="8"/>
        <v>31011.498</v>
      </c>
      <c r="L39" s="200">
        <v>50.630499999999998</v>
      </c>
      <c r="M39" s="201">
        <f t="shared" si="13"/>
        <v>48.276181749999999</v>
      </c>
      <c r="N39" s="183">
        <f t="shared" si="1"/>
        <v>6.0832031719331967</v>
      </c>
      <c r="O39" s="184">
        <f t="shared" si="9"/>
        <v>60.175289999999997</v>
      </c>
      <c r="P39" s="184">
        <f t="shared" si="10"/>
        <v>57.377139014999997</v>
      </c>
      <c r="Q39" s="194"/>
      <c r="R39" s="195"/>
      <c r="S39" s="195"/>
      <c r="T39" s="195"/>
      <c r="U39" s="195"/>
      <c r="V39" s="202"/>
      <c r="W39" s="194">
        <v>1</v>
      </c>
      <c r="X39" s="195">
        <v>5.8000000000000003E-2</v>
      </c>
      <c r="Y39" s="195"/>
      <c r="Z39" s="195"/>
      <c r="AA39" s="195"/>
      <c r="AB39" s="202"/>
      <c r="AC39" s="194"/>
      <c r="AD39" s="202"/>
      <c r="AE39" s="194">
        <v>9.0000000000000011E-3</v>
      </c>
      <c r="AF39" s="202">
        <v>2.3889999999999998</v>
      </c>
      <c r="AG39" s="194"/>
      <c r="AH39" s="203"/>
      <c r="AI39" s="202"/>
      <c r="AJ39" s="194"/>
      <c r="AK39" s="202"/>
      <c r="AL39" s="194">
        <v>5.0000000000000001E-4</v>
      </c>
      <c r="AM39" s="202">
        <v>0.60899999999999999</v>
      </c>
      <c r="AN39" s="194"/>
      <c r="AO39" s="195"/>
      <c r="AP39" s="195"/>
      <c r="AQ39" s="202"/>
      <c r="AR39" s="194"/>
      <c r="AS39" s="202"/>
      <c r="AT39" s="194"/>
      <c r="AU39" s="202"/>
      <c r="AV39" s="194"/>
      <c r="AW39" s="202"/>
      <c r="AX39" s="204"/>
      <c r="AY39" s="205"/>
      <c r="AZ39" s="194"/>
      <c r="BA39" s="202"/>
      <c r="BB39" s="194"/>
      <c r="BC39" s="202"/>
      <c r="BD39" s="206"/>
      <c r="BE39" s="206"/>
      <c r="BF39" s="206"/>
      <c r="BG39" s="194"/>
      <c r="BH39" s="202"/>
      <c r="BI39" s="206"/>
      <c r="BJ39" s="206"/>
      <c r="BK39" s="206"/>
      <c r="BL39" s="203"/>
      <c r="BM39" s="192">
        <f t="shared" si="2"/>
        <v>25.103205356700002</v>
      </c>
      <c r="BN39" s="193">
        <f t="shared" si="3"/>
        <v>3.0559999999999996</v>
      </c>
      <c r="BO39" s="194">
        <f t="shared" si="4"/>
        <v>21.863931894700002</v>
      </c>
      <c r="BP39" s="195">
        <f t="shared" si="5"/>
        <v>0.183273462</v>
      </c>
      <c r="BQ39" s="187">
        <f t="shared" si="6"/>
        <v>0</v>
      </c>
      <c r="BR39" s="194"/>
      <c r="BS39" s="195"/>
      <c r="BT39" s="195">
        <v>2.5000000000000001E-3</v>
      </c>
      <c r="BU39" s="195">
        <v>2.3249062500000002</v>
      </c>
      <c r="BV39" s="195">
        <v>4.9999999999999992E-3</v>
      </c>
      <c r="BW39" s="195">
        <v>3.3941578856999999</v>
      </c>
      <c r="BX39" s="195"/>
      <c r="BY39" s="195"/>
      <c r="BZ39" s="195"/>
      <c r="CA39" s="195"/>
      <c r="CB39" s="195">
        <v>16</v>
      </c>
      <c r="CC39" s="202">
        <v>16.144867759</v>
      </c>
      <c r="CD39" s="194"/>
      <c r="CE39" s="195"/>
      <c r="CF39" s="195">
        <v>1</v>
      </c>
      <c r="CG39" s="195">
        <v>0.183273462</v>
      </c>
      <c r="CH39" s="196"/>
      <c r="CI39" s="195"/>
      <c r="CJ39" s="195"/>
      <c r="CK39" s="202"/>
      <c r="CL39" s="194"/>
      <c r="CM39" s="207"/>
    </row>
    <row r="40" spans="1:91" ht="18.75" customHeight="1" x14ac:dyDescent="0.25">
      <c r="A40" s="178">
        <f t="shared" si="11"/>
        <v>31</v>
      </c>
      <c r="B40" s="198" t="s">
        <v>119</v>
      </c>
      <c r="C40" s="199" t="s">
        <v>120</v>
      </c>
      <c r="D40" s="199">
        <v>2</v>
      </c>
      <c r="E40" s="199">
        <v>12</v>
      </c>
      <c r="F40" s="199">
        <v>618.4</v>
      </c>
      <c r="G40" s="199">
        <v>2</v>
      </c>
      <c r="H40" s="180">
        <v>5.84</v>
      </c>
      <c r="I40" s="180">
        <v>6.21</v>
      </c>
      <c r="J40" s="180">
        <f t="shared" si="7"/>
        <v>21668.735999999997</v>
      </c>
      <c r="K40" s="180">
        <f t="shared" si="8"/>
        <v>23041.583999999999</v>
      </c>
      <c r="L40" s="200">
        <v>37.69764</v>
      </c>
      <c r="M40" s="201">
        <f t="shared" si="13"/>
        <v>35.944699739999997</v>
      </c>
      <c r="N40" s="183">
        <f t="shared" si="1"/>
        <v>6.0959961190168181</v>
      </c>
      <c r="O40" s="184">
        <f t="shared" si="9"/>
        <v>44.710319999999996</v>
      </c>
      <c r="P40" s="184">
        <f t="shared" si="10"/>
        <v>42.631290119999996</v>
      </c>
      <c r="Q40" s="194"/>
      <c r="R40" s="195"/>
      <c r="S40" s="195"/>
      <c r="T40" s="195"/>
      <c r="U40" s="195"/>
      <c r="V40" s="202"/>
      <c r="W40" s="194"/>
      <c r="X40" s="195"/>
      <c r="Y40" s="195">
        <v>25</v>
      </c>
      <c r="Z40" s="195">
        <v>7.0460000000000003</v>
      </c>
      <c r="AA40" s="195"/>
      <c r="AB40" s="202"/>
      <c r="AC40" s="194"/>
      <c r="AD40" s="202"/>
      <c r="AE40" s="194">
        <v>5.5399999999999998E-2</v>
      </c>
      <c r="AF40" s="202">
        <v>5.7239999999999993</v>
      </c>
      <c r="AG40" s="194"/>
      <c r="AH40" s="203"/>
      <c r="AI40" s="202"/>
      <c r="AJ40" s="194"/>
      <c r="AK40" s="202"/>
      <c r="AL40" s="194"/>
      <c r="AM40" s="202"/>
      <c r="AN40" s="194">
        <v>8</v>
      </c>
      <c r="AO40" s="195">
        <v>7.6219999999999999</v>
      </c>
      <c r="AP40" s="195"/>
      <c r="AQ40" s="202"/>
      <c r="AR40" s="194"/>
      <c r="AS40" s="202"/>
      <c r="AT40" s="194"/>
      <c r="AU40" s="202"/>
      <c r="AV40" s="194"/>
      <c r="AW40" s="202"/>
      <c r="AX40" s="204">
        <v>1</v>
      </c>
      <c r="AY40" s="205">
        <v>0.11155514</v>
      </c>
      <c r="AZ40" s="194"/>
      <c r="BA40" s="202"/>
      <c r="BB40" s="194"/>
      <c r="BC40" s="202"/>
      <c r="BD40" s="206"/>
      <c r="BE40" s="206"/>
      <c r="BF40" s="206"/>
      <c r="BG40" s="194"/>
      <c r="BH40" s="202"/>
      <c r="BI40" s="206"/>
      <c r="BJ40" s="206"/>
      <c r="BK40" s="206"/>
      <c r="BL40" s="203"/>
      <c r="BM40" s="192">
        <f t="shared" si="2"/>
        <v>36.47250983</v>
      </c>
      <c r="BN40" s="193">
        <f t="shared" si="3"/>
        <v>20.50355514</v>
      </c>
      <c r="BO40" s="194">
        <f t="shared" si="4"/>
        <v>11.869917257000001</v>
      </c>
      <c r="BP40" s="195">
        <f t="shared" si="5"/>
        <v>4.0990374330000003</v>
      </c>
      <c r="BQ40" s="187">
        <f t="shared" si="6"/>
        <v>0</v>
      </c>
      <c r="BR40" s="194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>
        <v>13</v>
      </c>
      <c r="CC40" s="202">
        <v>11.869917257000001</v>
      </c>
      <c r="CD40" s="194"/>
      <c r="CE40" s="195"/>
      <c r="CF40" s="195">
        <v>1</v>
      </c>
      <c r="CG40" s="195">
        <v>0.90700647099999998</v>
      </c>
      <c r="CH40" s="196">
        <v>1</v>
      </c>
      <c r="CI40" s="195">
        <v>3.192030962</v>
      </c>
      <c r="CJ40" s="195"/>
      <c r="CK40" s="202"/>
      <c r="CL40" s="194"/>
      <c r="CM40" s="207"/>
    </row>
    <row r="41" spans="1:91" ht="18.75" customHeight="1" x14ac:dyDescent="0.25">
      <c r="A41" s="178">
        <f t="shared" si="11"/>
        <v>32</v>
      </c>
      <c r="B41" s="198" t="s">
        <v>121</v>
      </c>
      <c r="C41" s="199">
        <v>1958</v>
      </c>
      <c r="D41" s="199">
        <v>2</v>
      </c>
      <c r="E41" s="199">
        <v>12</v>
      </c>
      <c r="F41" s="199">
        <v>849.4</v>
      </c>
      <c r="G41" s="199">
        <v>2</v>
      </c>
      <c r="H41" s="180">
        <v>5.84</v>
      </c>
      <c r="I41" s="180">
        <v>6.21</v>
      </c>
      <c r="J41" s="180">
        <f t="shared" si="7"/>
        <v>29762.976000000002</v>
      </c>
      <c r="K41" s="180">
        <f t="shared" si="8"/>
        <v>31648.643999999997</v>
      </c>
      <c r="L41" s="200">
        <v>51.511200000000002</v>
      </c>
      <c r="M41" s="201">
        <f t="shared" si="13"/>
        <v>49.115929200000004</v>
      </c>
      <c r="N41" s="183">
        <f t="shared" si="1"/>
        <v>6.0644219449022847</v>
      </c>
      <c r="O41" s="184">
        <f t="shared" si="9"/>
        <v>61.411619999999992</v>
      </c>
      <c r="P41" s="184">
        <f t="shared" si="10"/>
        <v>58.555979669999992</v>
      </c>
      <c r="Q41" s="194"/>
      <c r="R41" s="195"/>
      <c r="S41" s="195"/>
      <c r="T41" s="195"/>
      <c r="U41" s="195"/>
      <c r="V41" s="202"/>
      <c r="W41" s="194">
        <v>2</v>
      </c>
      <c r="X41" s="195">
        <v>0.14499999999999999</v>
      </c>
      <c r="Y41" s="195">
        <v>52</v>
      </c>
      <c r="Z41" s="195">
        <v>44.358000000000004</v>
      </c>
      <c r="AA41" s="195"/>
      <c r="AB41" s="202"/>
      <c r="AC41" s="194"/>
      <c r="AD41" s="202"/>
      <c r="AE41" s="194">
        <v>1.0999999999999999E-2</v>
      </c>
      <c r="AF41" s="202">
        <v>14.831</v>
      </c>
      <c r="AG41" s="194"/>
      <c r="AH41" s="203"/>
      <c r="AI41" s="202"/>
      <c r="AJ41" s="194"/>
      <c r="AK41" s="202"/>
      <c r="AL41" s="194"/>
      <c r="AM41" s="202"/>
      <c r="AN41" s="194">
        <v>14</v>
      </c>
      <c r="AO41" s="195">
        <v>19.802</v>
      </c>
      <c r="AP41" s="195"/>
      <c r="AQ41" s="202"/>
      <c r="AR41" s="194"/>
      <c r="AS41" s="202"/>
      <c r="AT41" s="194"/>
      <c r="AU41" s="202"/>
      <c r="AV41" s="194"/>
      <c r="AW41" s="202"/>
      <c r="AX41" s="204"/>
      <c r="AY41" s="205"/>
      <c r="AZ41" s="194"/>
      <c r="BA41" s="202"/>
      <c r="BB41" s="194"/>
      <c r="BC41" s="202"/>
      <c r="BD41" s="206"/>
      <c r="BE41" s="206"/>
      <c r="BF41" s="206"/>
      <c r="BG41" s="194"/>
      <c r="BH41" s="202"/>
      <c r="BI41" s="206"/>
      <c r="BJ41" s="206"/>
      <c r="BK41" s="206"/>
      <c r="BL41" s="203">
        <v>8.3487100000000005</v>
      </c>
      <c r="BM41" s="192">
        <f t="shared" si="2"/>
        <v>92.208837441999989</v>
      </c>
      <c r="BN41" s="193">
        <f t="shared" si="3"/>
        <v>87.484709999999993</v>
      </c>
      <c r="BO41" s="194">
        <f t="shared" si="4"/>
        <v>2.3499474419999999</v>
      </c>
      <c r="BP41" s="195">
        <f t="shared" si="5"/>
        <v>2.37418</v>
      </c>
      <c r="BQ41" s="187">
        <f t="shared" si="6"/>
        <v>0</v>
      </c>
      <c r="BR41" s="194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>
        <v>2</v>
      </c>
      <c r="CC41" s="202">
        <v>2.3499474419999999</v>
      </c>
      <c r="CD41" s="194"/>
      <c r="CE41" s="195"/>
      <c r="CF41" s="195">
        <v>1</v>
      </c>
      <c r="CG41" s="195">
        <v>0.38708999999999999</v>
      </c>
      <c r="CH41" s="196">
        <v>1</v>
      </c>
      <c r="CI41" s="195">
        <v>1.98709</v>
      </c>
      <c r="CJ41" s="195"/>
      <c r="CK41" s="202"/>
      <c r="CL41" s="194"/>
      <c r="CM41" s="207"/>
    </row>
    <row r="42" spans="1:91" ht="18.75" customHeight="1" x14ac:dyDescent="0.25">
      <c r="A42" s="178">
        <f t="shared" si="11"/>
        <v>33</v>
      </c>
      <c r="B42" s="198" t="s">
        <v>122</v>
      </c>
      <c r="C42" s="199">
        <v>1962</v>
      </c>
      <c r="D42" s="199">
        <v>3</v>
      </c>
      <c r="E42" s="199">
        <v>24</v>
      </c>
      <c r="F42" s="199">
        <v>952.6</v>
      </c>
      <c r="G42" s="199">
        <v>2</v>
      </c>
      <c r="H42" s="180">
        <v>5.84</v>
      </c>
      <c r="I42" s="180">
        <v>6.21</v>
      </c>
      <c r="J42" s="180">
        <f t="shared" si="7"/>
        <v>33379.103999999999</v>
      </c>
      <c r="K42" s="180">
        <f t="shared" si="8"/>
        <v>35493.875999999997</v>
      </c>
      <c r="L42" s="200">
        <v>58.076000000000001</v>
      </c>
      <c r="M42" s="201">
        <f t="shared" si="13"/>
        <v>55.375466000000003</v>
      </c>
      <c r="N42" s="183">
        <f t="shared" si="1"/>
        <v>6.0965777871089655</v>
      </c>
      <c r="O42" s="184">
        <f t="shared" si="9"/>
        <v>68.872979999999998</v>
      </c>
      <c r="P42" s="184">
        <f t="shared" si="10"/>
        <v>65.670386429999994</v>
      </c>
      <c r="Q42" s="194"/>
      <c r="R42" s="195"/>
      <c r="S42" s="195"/>
      <c r="T42" s="195"/>
      <c r="U42" s="195"/>
      <c r="V42" s="202"/>
      <c r="W42" s="194"/>
      <c r="X42" s="195"/>
      <c r="Y42" s="195">
        <v>100</v>
      </c>
      <c r="Z42" s="195">
        <v>96.26</v>
      </c>
      <c r="AA42" s="195"/>
      <c r="AB42" s="202"/>
      <c r="AC42" s="194"/>
      <c r="AD42" s="202"/>
      <c r="AE42" s="194">
        <v>0.01</v>
      </c>
      <c r="AF42" s="202">
        <v>13.459</v>
      </c>
      <c r="AG42" s="194">
        <v>7.4999999999999997E-2</v>
      </c>
      <c r="AH42" s="203">
        <v>2</v>
      </c>
      <c r="AI42" s="202">
        <v>120.026</v>
      </c>
      <c r="AJ42" s="194"/>
      <c r="AK42" s="202"/>
      <c r="AL42" s="194">
        <v>1.5E-3</v>
      </c>
      <c r="AM42" s="202">
        <v>8.0150000000000006</v>
      </c>
      <c r="AN42" s="194">
        <v>6</v>
      </c>
      <c r="AO42" s="195">
        <v>6.9729999999999999</v>
      </c>
      <c r="AP42" s="195"/>
      <c r="AQ42" s="202"/>
      <c r="AR42" s="194"/>
      <c r="AS42" s="202"/>
      <c r="AT42" s="194"/>
      <c r="AU42" s="202"/>
      <c r="AV42" s="194"/>
      <c r="AW42" s="202"/>
      <c r="AX42" s="204">
        <v>5</v>
      </c>
      <c r="AY42" s="205">
        <v>2.4158199476000002</v>
      </c>
      <c r="AZ42" s="194">
        <v>2.6999999999999996E-2</v>
      </c>
      <c r="BA42" s="202">
        <v>57.207820000000005</v>
      </c>
      <c r="BB42" s="194"/>
      <c r="BC42" s="202"/>
      <c r="BD42" s="206"/>
      <c r="BE42" s="206"/>
      <c r="BF42" s="206"/>
      <c r="BG42" s="194"/>
      <c r="BH42" s="202"/>
      <c r="BI42" s="206">
        <v>5.6970000000000001</v>
      </c>
      <c r="BJ42" s="206"/>
      <c r="BK42" s="206"/>
      <c r="BL42" s="203">
        <v>0.65193016550000005</v>
      </c>
      <c r="BM42" s="192">
        <f t="shared" si="2"/>
        <v>336.05141989809999</v>
      </c>
      <c r="BN42" s="193">
        <f t="shared" si="3"/>
        <v>310.70557011310001</v>
      </c>
      <c r="BO42" s="194">
        <f t="shared" si="4"/>
        <v>15.023511119</v>
      </c>
      <c r="BP42" s="195">
        <f t="shared" si="5"/>
        <v>10.322338666</v>
      </c>
      <c r="BQ42" s="187">
        <f t="shared" si="6"/>
        <v>0</v>
      </c>
      <c r="BR42" s="194"/>
      <c r="BS42" s="195"/>
      <c r="BT42" s="195"/>
      <c r="BU42" s="195"/>
      <c r="BV42" s="195"/>
      <c r="BW42" s="195"/>
      <c r="BX42" s="195">
        <v>3.5000000000000001E-3</v>
      </c>
      <c r="BY42" s="195">
        <v>5.5518418940000007</v>
      </c>
      <c r="BZ42" s="195"/>
      <c r="CA42" s="195"/>
      <c r="CB42" s="195">
        <v>11</v>
      </c>
      <c r="CC42" s="202">
        <v>9.4716692249999994</v>
      </c>
      <c r="CD42" s="194"/>
      <c r="CE42" s="195"/>
      <c r="CF42" s="195">
        <v>2</v>
      </c>
      <c r="CG42" s="195">
        <v>0.38688866599999999</v>
      </c>
      <c r="CH42" s="196">
        <v>5</v>
      </c>
      <c r="CI42" s="195">
        <v>9.9354499999999994</v>
      </c>
      <c r="CJ42" s="195"/>
      <c r="CK42" s="202"/>
      <c r="CL42" s="194"/>
      <c r="CM42" s="207"/>
    </row>
    <row r="43" spans="1:91" ht="18.75" customHeight="1" x14ac:dyDescent="0.25">
      <c r="A43" s="178">
        <f t="shared" si="11"/>
        <v>34</v>
      </c>
      <c r="B43" s="198" t="s">
        <v>123</v>
      </c>
      <c r="C43" s="199">
        <v>1959</v>
      </c>
      <c r="D43" s="199">
        <v>2</v>
      </c>
      <c r="E43" s="199">
        <v>12</v>
      </c>
      <c r="F43" s="199">
        <v>597.20000000000005</v>
      </c>
      <c r="G43" s="199">
        <v>2</v>
      </c>
      <c r="H43" s="180">
        <v>5.84</v>
      </c>
      <c r="I43" s="180">
        <v>6.21</v>
      </c>
      <c r="J43" s="180">
        <f t="shared" si="7"/>
        <v>20925.887999999999</v>
      </c>
      <c r="K43" s="180">
        <f t="shared" si="8"/>
        <v>22251.671999999999</v>
      </c>
      <c r="L43" s="200">
        <v>36.405749999999998</v>
      </c>
      <c r="M43" s="201">
        <f t="shared" si="13"/>
        <v>34.712882624999999</v>
      </c>
      <c r="N43" s="183">
        <f t="shared" si="1"/>
        <v>6.0960733422638977</v>
      </c>
      <c r="O43" s="184">
        <f t="shared" si="9"/>
        <v>43.17756</v>
      </c>
      <c r="P43" s="184">
        <f t="shared" si="10"/>
        <v>41.169803459999997</v>
      </c>
      <c r="Q43" s="194"/>
      <c r="R43" s="195"/>
      <c r="S43" s="195"/>
      <c r="T43" s="195"/>
      <c r="U43" s="195"/>
      <c r="V43" s="202"/>
      <c r="W43" s="194">
        <v>2</v>
      </c>
      <c r="X43" s="195">
        <v>0.23200000000000001</v>
      </c>
      <c r="Y43" s="195">
        <v>99</v>
      </c>
      <c r="Z43" s="195">
        <v>93.021000000000001</v>
      </c>
      <c r="AA43" s="195"/>
      <c r="AB43" s="202"/>
      <c r="AC43" s="194"/>
      <c r="AD43" s="202"/>
      <c r="AE43" s="194"/>
      <c r="AF43" s="202"/>
      <c r="AG43" s="194"/>
      <c r="AH43" s="203"/>
      <c r="AI43" s="202"/>
      <c r="AJ43" s="194"/>
      <c r="AK43" s="202"/>
      <c r="AL43" s="194"/>
      <c r="AM43" s="202"/>
      <c r="AN43" s="194"/>
      <c r="AO43" s="195"/>
      <c r="AP43" s="195"/>
      <c r="AQ43" s="202"/>
      <c r="AR43" s="194"/>
      <c r="AS43" s="202"/>
      <c r="AT43" s="194"/>
      <c r="AU43" s="202"/>
      <c r="AV43" s="194"/>
      <c r="AW43" s="202"/>
      <c r="AX43" s="204"/>
      <c r="AY43" s="205"/>
      <c r="AZ43" s="194"/>
      <c r="BA43" s="202"/>
      <c r="BB43" s="194"/>
      <c r="BC43" s="202"/>
      <c r="BD43" s="206"/>
      <c r="BE43" s="206"/>
      <c r="BF43" s="206"/>
      <c r="BG43" s="194"/>
      <c r="BH43" s="202"/>
      <c r="BI43" s="206"/>
      <c r="BJ43" s="206"/>
      <c r="BK43" s="206"/>
      <c r="BL43" s="203">
        <v>0.49239111099999999</v>
      </c>
      <c r="BM43" s="192">
        <f t="shared" si="2"/>
        <v>98.878035390999997</v>
      </c>
      <c r="BN43" s="193">
        <f t="shared" si="3"/>
        <v>93.745391111000004</v>
      </c>
      <c r="BO43" s="194">
        <f t="shared" si="4"/>
        <v>5.1326442800000001</v>
      </c>
      <c r="BP43" s="195">
        <f t="shared" si="5"/>
        <v>0</v>
      </c>
      <c r="BQ43" s="187">
        <f t="shared" si="6"/>
        <v>0</v>
      </c>
      <c r="BR43" s="194">
        <v>5.0000000000000001E-4</v>
      </c>
      <c r="BS43" s="195">
        <v>0.60805714300000002</v>
      </c>
      <c r="BT43" s="195"/>
      <c r="BU43" s="195"/>
      <c r="BV43" s="195"/>
      <c r="BW43" s="195"/>
      <c r="BX43" s="195"/>
      <c r="BY43" s="195"/>
      <c r="BZ43" s="195"/>
      <c r="CA43" s="195"/>
      <c r="CB43" s="195">
        <v>6</v>
      </c>
      <c r="CC43" s="202">
        <v>4.5245871370000001</v>
      </c>
      <c r="CD43" s="194"/>
      <c r="CE43" s="195"/>
      <c r="CF43" s="195"/>
      <c r="CG43" s="195"/>
      <c r="CH43" s="196"/>
      <c r="CI43" s="195"/>
      <c r="CJ43" s="195"/>
      <c r="CK43" s="202"/>
      <c r="CL43" s="194"/>
      <c r="CM43" s="207"/>
    </row>
    <row r="44" spans="1:91" ht="19.5" customHeight="1" x14ac:dyDescent="0.25">
      <c r="A44" s="178">
        <f t="shared" si="11"/>
        <v>35</v>
      </c>
      <c r="B44" s="198" t="s">
        <v>124</v>
      </c>
      <c r="C44" s="199" t="s">
        <v>125</v>
      </c>
      <c r="D44" s="199">
        <v>3</v>
      </c>
      <c r="E44" s="199">
        <v>17</v>
      </c>
      <c r="F44" s="199">
        <v>769</v>
      </c>
      <c r="G44" s="199">
        <v>2</v>
      </c>
      <c r="H44" s="180">
        <v>5.84</v>
      </c>
      <c r="I44" s="180">
        <v>6.21</v>
      </c>
      <c r="J44" s="180">
        <f t="shared" si="7"/>
        <v>26945.760000000002</v>
      </c>
      <c r="K44" s="180">
        <f t="shared" si="8"/>
        <v>28652.94</v>
      </c>
      <c r="L44" s="200">
        <v>43.507080000000002</v>
      </c>
      <c r="M44" s="201">
        <f t="shared" si="13"/>
        <v>41.484000780000002</v>
      </c>
      <c r="N44" s="183">
        <f t="shared" si="1"/>
        <v>5.6576176853055919</v>
      </c>
      <c r="O44" s="184">
        <f t="shared" si="9"/>
        <v>55.598699999999994</v>
      </c>
      <c r="P44" s="184">
        <f t="shared" si="10"/>
        <v>53.013360449999993</v>
      </c>
      <c r="Q44" s="194"/>
      <c r="R44" s="195"/>
      <c r="S44" s="195"/>
      <c r="T44" s="195"/>
      <c r="U44" s="195"/>
      <c r="V44" s="202"/>
      <c r="W44" s="194">
        <v>2</v>
      </c>
      <c r="X44" s="195">
        <v>0.23200000000000001</v>
      </c>
      <c r="Y44" s="195">
        <v>2</v>
      </c>
      <c r="Z44" s="195">
        <v>1.613</v>
      </c>
      <c r="AA44" s="195"/>
      <c r="AB44" s="202"/>
      <c r="AC44" s="194"/>
      <c r="AD44" s="202"/>
      <c r="AE44" s="194">
        <v>2E-3</v>
      </c>
      <c r="AF44" s="202">
        <v>1.7979999999999998</v>
      </c>
      <c r="AG44" s="194">
        <v>7.2999999999999995E-2</v>
      </c>
      <c r="AH44" s="203">
        <v>2</v>
      </c>
      <c r="AI44" s="202">
        <v>183.77099999999999</v>
      </c>
      <c r="AJ44" s="194"/>
      <c r="AK44" s="202"/>
      <c r="AL44" s="194">
        <v>1.5E-3</v>
      </c>
      <c r="AM44" s="202">
        <v>8.7129999999999992</v>
      </c>
      <c r="AN44" s="194"/>
      <c r="AO44" s="195"/>
      <c r="AP44" s="195"/>
      <c r="AQ44" s="202"/>
      <c r="AR44" s="194"/>
      <c r="AS44" s="202"/>
      <c r="AT44" s="194">
        <v>1</v>
      </c>
      <c r="AU44" s="202">
        <v>1.1994933999999999</v>
      </c>
      <c r="AV44" s="194"/>
      <c r="AW44" s="202"/>
      <c r="AX44" s="204">
        <v>4</v>
      </c>
      <c r="AY44" s="205">
        <v>1.8130782591000001</v>
      </c>
      <c r="AZ44" s="194">
        <v>3.0000000000000001E-3</v>
      </c>
      <c r="BA44" s="202">
        <v>3.4061700000000004</v>
      </c>
      <c r="BB44" s="194"/>
      <c r="BC44" s="202"/>
      <c r="BD44" s="206"/>
      <c r="BE44" s="206"/>
      <c r="BF44" s="206"/>
      <c r="BG44" s="194"/>
      <c r="BH44" s="202"/>
      <c r="BI44" s="206"/>
      <c r="BJ44" s="206"/>
      <c r="BK44" s="206"/>
      <c r="BL44" s="203">
        <v>0.65193016550000005</v>
      </c>
      <c r="BM44" s="192">
        <f t="shared" si="2"/>
        <v>215.46801165959999</v>
      </c>
      <c r="BN44" s="193">
        <f t="shared" si="3"/>
        <v>203.19767182459998</v>
      </c>
      <c r="BO44" s="194">
        <f t="shared" si="4"/>
        <v>11.883249835000001</v>
      </c>
      <c r="BP44" s="195">
        <f t="shared" si="5"/>
        <v>0.38708999999999999</v>
      </c>
      <c r="BQ44" s="187">
        <f t="shared" si="6"/>
        <v>0</v>
      </c>
      <c r="BR44" s="194"/>
      <c r="BS44" s="195"/>
      <c r="BT44" s="195"/>
      <c r="BU44" s="195"/>
      <c r="BV44" s="195"/>
      <c r="BW44" s="195"/>
      <c r="BX44" s="195">
        <v>2E-3</v>
      </c>
      <c r="BY44" s="195">
        <v>2.6919178940000004</v>
      </c>
      <c r="BZ44" s="195"/>
      <c r="CA44" s="195"/>
      <c r="CB44" s="195">
        <v>11</v>
      </c>
      <c r="CC44" s="202">
        <v>9.1913319410000014</v>
      </c>
      <c r="CD44" s="194"/>
      <c r="CE44" s="195"/>
      <c r="CF44" s="195">
        <v>1</v>
      </c>
      <c r="CG44" s="195">
        <v>0.38708999999999999</v>
      </c>
      <c r="CH44" s="196"/>
      <c r="CI44" s="195"/>
      <c r="CJ44" s="195"/>
      <c r="CK44" s="202"/>
      <c r="CL44" s="194"/>
      <c r="CM44" s="207"/>
    </row>
    <row r="45" spans="1:91" ht="18.75" customHeight="1" x14ac:dyDescent="0.25">
      <c r="A45" s="178">
        <f t="shared" si="11"/>
        <v>36</v>
      </c>
      <c r="B45" s="198" t="s">
        <v>126</v>
      </c>
      <c r="C45" s="199">
        <v>1971</v>
      </c>
      <c r="D45" s="199">
        <v>5</v>
      </c>
      <c r="E45" s="199">
        <v>68</v>
      </c>
      <c r="F45" s="199">
        <v>3688.9</v>
      </c>
      <c r="G45" s="199">
        <v>4</v>
      </c>
      <c r="H45" s="180">
        <v>5.84</v>
      </c>
      <c r="I45" s="180">
        <v>6.21</v>
      </c>
      <c r="J45" s="180">
        <f t="shared" si="7"/>
        <v>129259.056</v>
      </c>
      <c r="K45" s="180">
        <f t="shared" si="8"/>
        <v>137448.41399999999</v>
      </c>
      <c r="L45" s="200">
        <v>189.81459000000001</v>
      </c>
      <c r="M45" s="201">
        <f t="shared" si="13"/>
        <v>180.988211565</v>
      </c>
      <c r="N45" s="183">
        <f t="shared" si="1"/>
        <v>5.1455607362628424</v>
      </c>
      <c r="O45" s="184">
        <f t="shared" si="9"/>
        <v>266.70746999999994</v>
      </c>
      <c r="P45" s="184">
        <f t="shared" si="10"/>
        <v>254.30557264499996</v>
      </c>
      <c r="Q45" s="194"/>
      <c r="R45" s="195"/>
      <c r="S45" s="195">
        <v>6.3E-2</v>
      </c>
      <c r="T45" s="195">
        <v>47.393999999999998</v>
      </c>
      <c r="U45" s="195"/>
      <c r="V45" s="202"/>
      <c r="W45" s="194"/>
      <c r="X45" s="195"/>
      <c r="Y45" s="195"/>
      <c r="Z45" s="195"/>
      <c r="AA45" s="195"/>
      <c r="AB45" s="202"/>
      <c r="AC45" s="194"/>
      <c r="AD45" s="202"/>
      <c r="AE45" s="194"/>
      <c r="AF45" s="202"/>
      <c r="AG45" s="194">
        <v>0.314</v>
      </c>
      <c r="AH45" s="203">
        <v>4</v>
      </c>
      <c r="AI45" s="202">
        <v>534.16300000000001</v>
      </c>
      <c r="AJ45" s="194"/>
      <c r="AK45" s="202"/>
      <c r="AL45" s="194">
        <v>4.4999999999999997E-3</v>
      </c>
      <c r="AM45" s="202">
        <v>16.116</v>
      </c>
      <c r="AN45" s="194"/>
      <c r="AO45" s="195"/>
      <c r="AP45" s="195"/>
      <c r="AQ45" s="202"/>
      <c r="AR45" s="194"/>
      <c r="AS45" s="202"/>
      <c r="AT45" s="194">
        <v>2</v>
      </c>
      <c r="AU45" s="202">
        <v>2.06</v>
      </c>
      <c r="AV45" s="194"/>
      <c r="AW45" s="202"/>
      <c r="AX45" s="204">
        <v>11</v>
      </c>
      <c r="AY45" s="205">
        <v>9.6875188900000015</v>
      </c>
      <c r="AZ45" s="194">
        <v>0.06</v>
      </c>
      <c r="BA45" s="202">
        <v>69.412499999999994</v>
      </c>
      <c r="BB45" s="194"/>
      <c r="BC45" s="202"/>
      <c r="BD45" s="206"/>
      <c r="BE45" s="206"/>
      <c r="BF45" s="206"/>
      <c r="BG45" s="194"/>
      <c r="BH45" s="202"/>
      <c r="BI45" s="206"/>
      <c r="BJ45" s="206"/>
      <c r="BK45" s="206"/>
      <c r="BL45" s="203">
        <v>55.332439454700001</v>
      </c>
      <c r="BM45" s="192">
        <f t="shared" si="2"/>
        <v>799.06613348269991</v>
      </c>
      <c r="BN45" s="193">
        <f t="shared" si="3"/>
        <v>734.16545834469991</v>
      </c>
      <c r="BO45" s="194">
        <f t="shared" si="4"/>
        <v>58.532338232000001</v>
      </c>
      <c r="BP45" s="195">
        <f t="shared" si="5"/>
        <v>6.3683369059999997</v>
      </c>
      <c r="BQ45" s="187">
        <f t="shared" si="6"/>
        <v>0</v>
      </c>
      <c r="BR45" s="194"/>
      <c r="BS45" s="195"/>
      <c r="BT45" s="195"/>
      <c r="BU45" s="195"/>
      <c r="BV45" s="195"/>
      <c r="BW45" s="195"/>
      <c r="BX45" s="195">
        <v>3.15E-2</v>
      </c>
      <c r="BY45" s="195">
        <v>34.879324914000001</v>
      </c>
      <c r="BZ45" s="195"/>
      <c r="CA45" s="195"/>
      <c r="CB45" s="195">
        <v>35</v>
      </c>
      <c r="CC45" s="202">
        <v>23.653013318000003</v>
      </c>
      <c r="CD45" s="194"/>
      <c r="CE45" s="195"/>
      <c r="CF45" s="195"/>
      <c r="CG45" s="195"/>
      <c r="CH45" s="196">
        <v>3</v>
      </c>
      <c r="CI45" s="195">
        <v>6.3683369059999997</v>
      </c>
      <c r="CJ45" s="195"/>
      <c r="CK45" s="202"/>
      <c r="CL45" s="194"/>
      <c r="CM45" s="207"/>
    </row>
    <row r="46" spans="1:91" ht="18.75" customHeight="1" x14ac:dyDescent="0.25">
      <c r="A46" s="178">
        <f t="shared" si="11"/>
        <v>37</v>
      </c>
      <c r="B46" s="198" t="s">
        <v>127</v>
      </c>
      <c r="C46" s="199" t="s">
        <v>125</v>
      </c>
      <c r="D46" s="199">
        <v>3</v>
      </c>
      <c r="E46" s="199">
        <v>17</v>
      </c>
      <c r="F46" s="199">
        <v>777.3</v>
      </c>
      <c r="G46" s="199">
        <v>2</v>
      </c>
      <c r="H46" s="180">
        <v>5.84</v>
      </c>
      <c r="I46" s="180">
        <v>6.21</v>
      </c>
      <c r="J46" s="180">
        <f t="shared" si="7"/>
        <v>27236.591999999997</v>
      </c>
      <c r="K46" s="180">
        <f t="shared" si="8"/>
        <v>28962.197999999997</v>
      </c>
      <c r="L46" s="200">
        <v>44.020350000000001</v>
      </c>
      <c r="M46" s="201">
        <f t="shared" si="13"/>
        <v>41.973403725000004</v>
      </c>
      <c r="N46" s="183">
        <f t="shared" si="1"/>
        <v>5.6632381319953691</v>
      </c>
      <c r="O46" s="184">
        <f t="shared" si="9"/>
        <v>56.198789999999995</v>
      </c>
      <c r="P46" s="184">
        <f t="shared" si="10"/>
        <v>53.585546264999998</v>
      </c>
      <c r="Q46" s="194"/>
      <c r="R46" s="195"/>
      <c r="S46" s="195"/>
      <c r="T46" s="195"/>
      <c r="U46" s="195"/>
      <c r="V46" s="202"/>
      <c r="W46" s="194"/>
      <c r="X46" s="195"/>
      <c r="Y46" s="195"/>
      <c r="Z46" s="195"/>
      <c r="AA46" s="195"/>
      <c r="AB46" s="202"/>
      <c r="AC46" s="194"/>
      <c r="AD46" s="202"/>
      <c r="AE46" s="194">
        <v>3.1E-2</v>
      </c>
      <c r="AF46" s="202">
        <v>12.888999999999999</v>
      </c>
      <c r="AG46" s="194"/>
      <c r="AH46" s="203"/>
      <c r="AI46" s="202"/>
      <c r="AJ46" s="194"/>
      <c r="AK46" s="202"/>
      <c r="AL46" s="194"/>
      <c r="AM46" s="202"/>
      <c r="AN46" s="194"/>
      <c r="AO46" s="195"/>
      <c r="AP46" s="195"/>
      <c r="AQ46" s="202"/>
      <c r="AR46" s="194"/>
      <c r="AS46" s="202"/>
      <c r="AT46" s="194"/>
      <c r="AU46" s="202"/>
      <c r="AV46" s="194"/>
      <c r="AW46" s="202"/>
      <c r="AX46" s="204">
        <v>1</v>
      </c>
      <c r="AY46" s="205">
        <v>0.45137172240000001</v>
      </c>
      <c r="AZ46" s="194"/>
      <c r="BA46" s="202"/>
      <c r="BB46" s="194"/>
      <c r="BC46" s="202"/>
      <c r="BD46" s="206"/>
      <c r="BE46" s="206"/>
      <c r="BF46" s="206"/>
      <c r="BG46" s="194"/>
      <c r="BH46" s="202"/>
      <c r="BI46" s="206"/>
      <c r="BJ46" s="206"/>
      <c r="BK46" s="206"/>
      <c r="BL46" s="203">
        <v>50.265048070000006</v>
      </c>
      <c r="BM46" s="192">
        <f t="shared" si="2"/>
        <v>89.145113379399987</v>
      </c>
      <c r="BN46" s="193">
        <f t="shared" si="3"/>
        <v>63.605419792400006</v>
      </c>
      <c r="BO46" s="194">
        <f t="shared" si="4"/>
        <v>23.552603586999993</v>
      </c>
      <c r="BP46" s="195">
        <f t="shared" si="5"/>
        <v>1.98709</v>
      </c>
      <c r="BQ46" s="187">
        <f t="shared" si="6"/>
        <v>0</v>
      </c>
      <c r="BR46" s="194"/>
      <c r="BS46" s="195"/>
      <c r="BT46" s="195">
        <v>1.5E-3</v>
      </c>
      <c r="BU46" s="195">
        <v>3.006675</v>
      </c>
      <c r="BV46" s="195">
        <v>1.5E-3</v>
      </c>
      <c r="BW46" s="195">
        <v>1.9457627550000001</v>
      </c>
      <c r="BX46" s="195"/>
      <c r="BY46" s="195"/>
      <c r="BZ46" s="195"/>
      <c r="CA46" s="195"/>
      <c r="CB46" s="195">
        <v>20</v>
      </c>
      <c r="CC46" s="202">
        <v>18.600165831999995</v>
      </c>
      <c r="CD46" s="194"/>
      <c r="CE46" s="195"/>
      <c r="CF46" s="195"/>
      <c r="CG46" s="195"/>
      <c r="CH46" s="196">
        <v>1</v>
      </c>
      <c r="CI46" s="195">
        <v>1.98709</v>
      </c>
      <c r="CJ46" s="195"/>
      <c r="CK46" s="202"/>
      <c r="CL46" s="194"/>
      <c r="CM46" s="207"/>
    </row>
    <row r="47" spans="1:91" ht="18.75" customHeight="1" x14ac:dyDescent="0.25">
      <c r="A47" s="178">
        <f t="shared" si="11"/>
        <v>38</v>
      </c>
      <c r="B47" s="198" t="s">
        <v>128</v>
      </c>
      <c r="C47" s="199">
        <v>1962</v>
      </c>
      <c r="D47" s="199">
        <v>4</v>
      </c>
      <c r="E47" s="199">
        <v>32</v>
      </c>
      <c r="F47" s="199">
        <v>1254.7</v>
      </c>
      <c r="G47" s="199">
        <v>2</v>
      </c>
      <c r="H47" s="180">
        <v>5.84</v>
      </c>
      <c r="I47" s="180">
        <v>6.21</v>
      </c>
      <c r="J47" s="180">
        <f t="shared" si="7"/>
        <v>43964.688000000002</v>
      </c>
      <c r="K47" s="180">
        <f t="shared" si="8"/>
        <v>46750.122000000003</v>
      </c>
      <c r="L47" s="200">
        <v>76.486800000000002</v>
      </c>
      <c r="M47" s="201">
        <f t="shared" si="13"/>
        <v>72.930163800000003</v>
      </c>
      <c r="N47" s="183">
        <f t="shared" si="1"/>
        <v>6.09602295369411</v>
      </c>
      <c r="O47" s="184">
        <f t="shared" si="9"/>
        <v>90.71481</v>
      </c>
      <c r="P47" s="184">
        <f t="shared" si="10"/>
        <v>86.496571334999999</v>
      </c>
      <c r="Q47" s="194"/>
      <c r="R47" s="195"/>
      <c r="S47" s="195"/>
      <c r="T47" s="195"/>
      <c r="U47" s="195"/>
      <c r="V47" s="202"/>
      <c r="W47" s="194"/>
      <c r="X47" s="195"/>
      <c r="Y47" s="195">
        <v>55</v>
      </c>
      <c r="Z47" s="195">
        <v>41.215000000000003</v>
      </c>
      <c r="AA47" s="195"/>
      <c r="AB47" s="202"/>
      <c r="AC47" s="194"/>
      <c r="AD47" s="202"/>
      <c r="AE47" s="194">
        <v>3.0000000000000001E-3</v>
      </c>
      <c r="AF47" s="202">
        <v>0.28299999999999997</v>
      </c>
      <c r="AG47" s="194"/>
      <c r="AH47" s="203"/>
      <c r="AI47" s="202"/>
      <c r="AJ47" s="194"/>
      <c r="AK47" s="202"/>
      <c r="AL47" s="194"/>
      <c r="AM47" s="202"/>
      <c r="AN47" s="194"/>
      <c r="AO47" s="195"/>
      <c r="AP47" s="195"/>
      <c r="AQ47" s="202"/>
      <c r="AR47" s="194"/>
      <c r="AS47" s="202"/>
      <c r="AT47" s="194"/>
      <c r="AU47" s="202"/>
      <c r="AV47" s="194"/>
      <c r="AW47" s="202"/>
      <c r="AX47" s="204"/>
      <c r="AY47" s="205"/>
      <c r="AZ47" s="194"/>
      <c r="BA47" s="202"/>
      <c r="BB47" s="194"/>
      <c r="BC47" s="202"/>
      <c r="BD47" s="206"/>
      <c r="BE47" s="206"/>
      <c r="BF47" s="206"/>
      <c r="BG47" s="194"/>
      <c r="BH47" s="202"/>
      <c r="BI47" s="206"/>
      <c r="BJ47" s="206"/>
      <c r="BK47" s="206"/>
      <c r="BL47" s="203">
        <v>1.7055366700000001</v>
      </c>
      <c r="BM47" s="192">
        <f t="shared" si="2"/>
        <v>57.733334136000003</v>
      </c>
      <c r="BN47" s="193">
        <f t="shared" si="3"/>
        <v>43.203536670000005</v>
      </c>
      <c r="BO47" s="194">
        <f t="shared" si="4"/>
        <v>14.529797466</v>
      </c>
      <c r="BP47" s="195">
        <f t="shared" si="5"/>
        <v>0</v>
      </c>
      <c r="BQ47" s="187">
        <f t="shared" si="6"/>
        <v>0</v>
      </c>
      <c r="BR47" s="194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>
        <v>16</v>
      </c>
      <c r="CC47" s="202">
        <v>14.529797466</v>
      </c>
      <c r="CD47" s="194"/>
      <c r="CE47" s="195"/>
      <c r="CF47" s="195"/>
      <c r="CG47" s="195"/>
      <c r="CH47" s="196"/>
      <c r="CI47" s="195"/>
      <c r="CJ47" s="195"/>
      <c r="CK47" s="202"/>
      <c r="CL47" s="194"/>
      <c r="CM47" s="207"/>
    </row>
    <row r="48" spans="1:91" ht="21.75" customHeight="1" x14ac:dyDescent="0.25">
      <c r="A48" s="178">
        <f t="shared" si="11"/>
        <v>39</v>
      </c>
      <c r="B48" s="198" t="s">
        <v>129</v>
      </c>
      <c r="C48" s="199">
        <v>1962</v>
      </c>
      <c r="D48" s="199">
        <v>3</v>
      </c>
      <c r="E48" s="199">
        <v>24</v>
      </c>
      <c r="F48" s="199">
        <v>963.7</v>
      </c>
      <c r="G48" s="199">
        <v>2</v>
      </c>
      <c r="H48" s="180">
        <v>5.84</v>
      </c>
      <c r="I48" s="180">
        <v>6.21</v>
      </c>
      <c r="J48" s="180">
        <f t="shared" si="7"/>
        <v>33768.047999999995</v>
      </c>
      <c r="K48" s="180">
        <f t="shared" si="8"/>
        <v>35907.462</v>
      </c>
      <c r="L48" s="200">
        <v>58.748800000000003</v>
      </c>
      <c r="M48" s="201">
        <f t="shared" si="13"/>
        <v>56.016980800000006</v>
      </c>
      <c r="N48" s="183">
        <f t="shared" si="1"/>
        <v>6.0961710075749718</v>
      </c>
      <c r="O48" s="184">
        <f t="shared" si="9"/>
        <v>69.675509999999989</v>
      </c>
      <c r="P48" s="184">
        <f t="shared" si="10"/>
        <v>66.435598784999996</v>
      </c>
      <c r="Q48" s="194"/>
      <c r="R48" s="195"/>
      <c r="S48" s="195"/>
      <c r="T48" s="195"/>
      <c r="U48" s="195"/>
      <c r="V48" s="202"/>
      <c r="W48" s="194"/>
      <c r="X48" s="195"/>
      <c r="Y48" s="195"/>
      <c r="Z48" s="195"/>
      <c r="AA48" s="195"/>
      <c r="AB48" s="202"/>
      <c r="AC48" s="194"/>
      <c r="AD48" s="202"/>
      <c r="AE48" s="194"/>
      <c r="AF48" s="202"/>
      <c r="AG48" s="194"/>
      <c r="AH48" s="203"/>
      <c r="AI48" s="202"/>
      <c r="AJ48" s="194"/>
      <c r="AK48" s="202"/>
      <c r="AL48" s="194"/>
      <c r="AM48" s="202"/>
      <c r="AN48" s="194"/>
      <c r="AO48" s="195"/>
      <c r="AP48" s="195"/>
      <c r="AQ48" s="202"/>
      <c r="AR48" s="194"/>
      <c r="AS48" s="202"/>
      <c r="AT48" s="194"/>
      <c r="AU48" s="202"/>
      <c r="AV48" s="194"/>
      <c r="AW48" s="202"/>
      <c r="AX48" s="204">
        <v>1</v>
      </c>
      <c r="AY48" s="205">
        <v>0.40100000000000002</v>
      </c>
      <c r="AZ48" s="194"/>
      <c r="BA48" s="202"/>
      <c r="BB48" s="194"/>
      <c r="BC48" s="202"/>
      <c r="BD48" s="206"/>
      <c r="BE48" s="206"/>
      <c r="BF48" s="206"/>
      <c r="BG48" s="194"/>
      <c r="BH48" s="202"/>
      <c r="BI48" s="206"/>
      <c r="BJ48" s="206"/>
      <c r="BK48" s="206"/>
      <c r="BL48" s="203"/>
      <c r="BM48" s="192">
        <f t="shared" si="2"/>
        <v>16.796468603999998</v>
      </c>
      <c r="BN48" s="193">
        <f t="shared" si="3"/>
        <v>0.40100000000000002</v>
      </c>
      <c r="BO48" s="194">
        <f t="shared" si="4"/>
        <v>11.479174712999999</v>
      </c>
      <c r="BP48" s="195">
        <f t="shared" si="5"/>
        <v>4.9162938910000005</v>
      </c>
      <c r="BQ48" s="187">
        <f t="shared" si="6"/>
        <v>0</v>
      </c>
      <c r="BR48" s="194"/>
      <c r="BS48" s="195"/>
      <c r="BT48" s="195"/>
      <c r="BU48" s="195"/>
      <c r="BV48" s="195"/>
      <c r="BW48" s="195"/>
      <c r="BX48" s="195"/>
      <c r="BY48" s="195"/>
      <c r="BZ48" s="195">
        <v>1</v>
      </c>
      <c r="CA48" s="195">
        <v>1.0978899980000001</v>
      </c>
      <c r="CB48" s="195">
        <v>11</v>
      </c>
      <c r="CC48" s="202">
        <v>10.381284715</v>
      </c>
      <c r="CD48" s="194"/>
      <c r="CE48" s="195"/>
      <c r="CF48" s="195"/>
      <c r="CG48" s="195"/>
      <c r="CH48" s="196">
        <v>2</v>
      </c>
      <c r="CI48" s="195">
        <v>4.9162938910000005</v>
      </c>
      <c r="CJ48" s="195"/>
      <c r="CK48" s="202"/>
      <c r="CL48" s="194"/>
      <c r="CM48" s="207"/>
    </row>
    <row r="49" spans="1:91" ht="19.5" customHeight="1" x14ac:dyDescent="0.25">
      <c r="A49" s="178">
        <f t="shared" si="11"/>
        <v>40</v>
      </c>
      <c r="B49" s="198" t="s">
        <v>130</v>
      </c>
      <c r="C49" s="199">
        <v>1972</v>
      </c>
      <c r="D49" s="199">
        <v>5</v>
      </c>
      <c r="E49" s="199">
        <v>72</v>
      </c>
      <c r="F49" s="199">
        <v>3868.4</v>
      </c>
      <c r="G49" s="199">
        <v>4</v>
      </c>
      <c r="H49" s="180">
        <v>5.84</v>
      </c>
      <c r="I49" s="180">
        <v>6.21</v>
      </c>
      <c r="J49" s="180">
        <f t="shared" si="7"/>
        <v>135548.73599999998</v>
      </c>
      <c r="K49" s="180">
        <f t="shared" si="8"/>
        <v>144136.584</v>
      </c>
      <c r="L49" s="200">
        <v>192.48760999999999</v>
      </c>
      <c r="M49" s="201">
        <f t="shared" si="13"/>
        <v>183.53693613499999</v>
      </c>
      <c r="N49" s="183">
        <f t="shared" si="1"/>
        <v>4.9758972701892255</v>
      </c>
      <c r="O49" s="184">
        <f t="shared" si="9"/>
        <v>279.68531999999993</v>
      </c>
      <c r="P49" s="184">
        <f t="shared" si="10"/>
        <v>266.67995261999994</v>
      </c>
      <c r="Q49" s="194"/>
      <c r="R49" s="195"/>
      <c r="S49" s="195"/>
      <c r="T49" s="195"/>
      <c r="U49" s="195"/>
      <c r="V49" s="202"/>
      <c r="W49" s="194"/>
      <c r="X49" s="195"/>
      <c r="Y49" s="195"/>
      <c r="Z49" s="195"/>
      <c r="AA49" s="195"/>
      <c r="AB49" s="202"/>
      <c r="AC49" s="194"/>
      <c r="AD49" s="202"/>
      <c r="AE49" s="194"/>
      <c r="AF49" s="202"/>
      <c r="AG49" s="194"/>
      <c r="AH49" s="203"/>
      <c r="AI49" s="202"/>
      <c r="AJ49" s="194"/>
      <c r="AK49" s="202"/>
      <c r="AL49" s="194"/>
      <c r="AM49" s="202"/>
      <c r="AN49" s="194"/>
      <c r="AO49" s="195"/>
      <c r="AP49" s="195"/>
      <c r="AQ49" s="202"/>
      <c r="AR49" s="194"/>
      <c r="AS49" s="202"/>
      <c r="AT49" s="194"/>
      <c r="AU49" s="202"/>
      <c r="AV49" s="194"/>
      <c r="AW49" s="202"/>
      <c r="AX49" s="204"/>
      <c r="AY49" s="205"/>
      <c r="AZ49" s="194">
        <v>5.1599999999999997E-3</v>
      </c>
      <c r="BA49" s="202">
        <v>10.829871069919999</v>
      </c>
      <c r="BB49" s="194"/>
      <c r="BC49" s="202"/>
      <c r="BD49" s="206"/>
      <c r="BE49" s="206"/>
      <c r="BF49" s="206"/>
      <c r="BG49" s="194"/>
      <c r="BH49" s="202"/>
      <c r="BI49" s="206"/>
      <c r="BJ49" s="206"/>
      <c r="BK49" s="206"/>
      <c r="BL49" s="203">
        <v>149.77796677000001</v>
      </c>
      <c r="BM49" s="192">
        <f t="shared" si="2"/>
        <v>198.88237002992</v>
      </c>
      <c r="BN49" s="193">
        <f t="shared" si="3"/>
        <v>160.60783783991999</v>
      </c>
      <c r="BO49" s="194">
        <f t="shared" si="4"/>
        <v>29.378583457999994</v>
      </c>
      <c r="BP49" s="195">
        <f t="shared" si="5"/>
        <v>8.8959487320000008</v>
      </c>
      <c r="BQ49" s="187">
        <f t="shared" si="6"/>
        <v>0</v>
      </c>
      <c r="BR49" s="194"/>
      <c r="BS49" s="195"/>
      <c r="BT49" s="195"/>
      <c r="BU49" s="195"/>
      <c r="BV49" s="195"/>
      <c r="BW49" s="195"/>
      <c r="BX49" s="195">
        <v>7.4999999999999997E-3</v>
      </c>
      <c r="BY49" s="195">
        <v>8.1504274470000002</v>
      </c>
      <c r="BZ49" s="195"/>
      <c r="CA49" s="195"/>
      <c r="CB49" s="195">
        <v>21</v>
      </c>
      <c r="CC49" s="202">
        <v>21.228156010999996</v>
      </c>
      <c r="CD49" s="194"/>
      <c r="CE49" s="195"/>
      <c r="CF49" s="195">
        <v>4</v>
      </c>
      <c r="CG49" s="195">
        <v>1.6940001950000001</v>
      </c>
      <c r="CH49" s="196">
        <v>3</v>
      </c>
      <c r="CI49" s="195">
        <v>7.2019485369999998</v>
      </c>
      <c r="CJ49" s="195"/>
      <c r="CK49" s="202"/>
      <c r="CL49" s="194"/>
      <c r="CM49" s="207"/>
    </row>
    <row r="50" spans="1:91" ht="18.75" customHeight="1" x14ac:dyDescent="0.25">
      <c r="A50" s="178">
        <f t="shared" si="11"/>
        <v>41</v>
      </c>
      <c r="B50" s="198" t="s">
        <v>131</v>
      </c>
      <c r="C50" s="199">
        <v>1970</v>
      </c>
      <c r="D50" s="199">
        <v>5</v>
      </c>
      <c r="E50" s="199">
        <v>60</v>
      </c>
      <c r="F50" s="199">
        <v>2786.5</v>
      </c>
      <c r="G50" s="199">
        <v>4</v>
      </c>
      <c r="H50" s="180">
        <v>5.84</v>
      </c>
      <c r="I50" s="180">
        <v>6.21</v>
      </c>
      <c r="J50" s="180">
        <f t="shared" si="7"/>
        <v>97638.959999999992</v>
      </c>
      <c r="K50" s="180">
        <f t="shared" si="8"/>
        <v>103824.99</v>
      </c>
      <c r="L50" s="200">
        <v>169.75776999999999</v>
      </c>
      <c r="M50" s="201">
        <f t="shared" si="13"/>
        <v>161.86403369499999</v>
      </c>
      <c r="N50" s="183">
        <f t="shared" si="1"/>
        <v>6.0921503678449662</v>
      </c>
      <c r="O50" s="184">
        <f t="shared" si="9"/>
        <v>201.46395000000001</v>
      </c>
      <c r="P50" s="184">
        <f t="shared" si="10"/>
        <v>192.09587632500001</v>
      </c>
      <c r="Q50" s="194"/>
      <c r="R50" s="195"/>
      <c r="S50" s="195"/>
      <c r="T50" s="195"/>
      <c r="U50" s="195"/>
      <c r="V50" s="202"/>
      <c r="W50" s="194"/>
      <c r="X50" s="195"/>
      <c r="Y50" s="195"/>
      <c r="Z50" s="195"/>
      <c r="AA50" s="195"/>
      <c r="AB50" s="202"/>
      <c r="AC50" s="194">
        <v>8.4000000000000005E-2</v>
      </c>
      <c r="AD50" s="202">
        <v>33.713459</v>
      </c>
      <c r="AE50" s="194">
        <v>2E-3</v>
      </c>
      <c r="AF50" s="202">
        <v>2.569</v>
      </c>
      <c r="AG50" s="194"/>
      <c r="AH50" s="203"/>
      <c r="AI50" s="202"/>
      <c r="AJ50" s="194"/>
      <c r="AK50" s="202"/>
      <c r="AL50" s="194"/>
      <c r="AM50" s="202"/>
      <c r="AN50" s="194">
        <v>1</v>
      </c>
      <c r="AO50" s="195">
        <v>0.89300000000000002</v>
      </c>
      <c r="AP50" s="195"/>
      <c r="AQ50" s="202"/>
      <c r="AR50" s="194"/>
      <c r="AS50" s="202"/>
      <c r="AT50" s="194"/>
      <c r="AU50" s="202"/>
      <c r="AV50" s="194"/>
      <c r="AW50" s="202"/>
      <c r="AX50" s="204">
        <v>3</v>
      </c>
      <c r="AY50" s="205">
        <v>2.6023768663999998</v>
      </c>
      <c r="AZ50" s="194"/>
      <c r="BA50" s="202"/>
      <c r="BB50" s="194"/>
      <c r="BC50" s="202"/>
      <c r="BD50" s="206"/>
      <c r="BE50" s="206"/>
      <c r="BF50" s="206"/>
      <c r="BG50" s="194"/>
      <c r="BH50" s="202"/>
      <c r="BI50" s="206"/>
      <c r="BJ50" s="206"/>
      <c r="BK50" s="206"/>
      <c r="BL50" s="203">
        <v>1.5519747829999999</v>
      </c>
      <c r="BM50" s="192">
        <f t="shared" si="2"/>
        <v>99.471174636599997</v>
      </c>
      <c r="BN50" s="193">
        <f t="shared" si="3"/>
        <v>41.329810649400002</v>
      </c>
      <c r="BO50" s="194">
        <f t="shared" si="4"/>
        <v>23.1832115542</v>
      </c>
      <c r="BP50" s="195">
        <f t="shared" si="5"/>
        <v>34.958152432999995</v>
      </c>
      <c r="BQ50" s="187">
        <f t="shared" si="6"/>
        <v>0</v>
      </c>
      <c r="BR50" s="194"/>
      <c r="BS50" s="195"/>
      <c r="BT50" s="195"/>
      <c r="BU50" s="195"/>
      <c r="BV50" s="195">
        <v>2E-3</v>
      </c>
      <c r="BW50" s="195">
        <v>1.3287415492000001</v>
      </c>
      <c r="BX50" s="195"/>
      <c r="BY50" s="195"/>
      <c r="BZ50" s="195"/>
      <c r="CA50" s="195"/>
      <c r="CB50" s="195">
        <v>25</v>
      </c>
      <c r="CC50" s="202">
        <v>21.854470005</v>
      </c>
      <c r="CD50" s="194">
        <v>0.02</v>
      </c>
      <c r="CE50" s="195">
        <v>4.723952272</v>
      </c>
      <c r="CF50" s="195">
        <v>1</v>
      </c>
      <c r="CG50" s="195">
        <v>0.193444333</v>
      </c>
      <c r="CH50" s="196">
        <v>12</v>
      </c>
      <c r="CI50" s="195">
        <v>30.040755827999998</v>
      </c>
      <c r="CJ50" s="195"/>
      <c r="CK50" s="202"/>
      <c r="CL50" s="194"/>
      <c r="CM50" s="207"/>
    </row>
    <row r="51" spans="1:91" ht="18.75" customHeight="1" x14ac:dyDescent="0.25">
      <c r="A51" s="178">
        <f t="shared" si="11"/>
        <v>42</v>
      </c>
      <c r="B51" s="198" t="s">
        <v>132</v>
      </c>
      <c r="C51" s="199">
        <v>1953</v>
      </c>
      <c r="D51" s="199">
        <v>2</v>
      </c>
      <c r="E51" s="199">
        <v>12</v>
      </c>
      <c r="F51" s="199">
        <v>618.1</v>
      </c>
      <c r="G51" s="199">
        <v>2</v>
      </c>
      <c r="H51" s="180">
        <v>5.84</v>
      </c>
      <c r="I51" s="180">
        <v>6.21</v>
      </c>
      <c r="J51" s="180">
        <f t="shared" si="7"/>
        <v>21658.224000000002</v>
      </c>
      <c r="K51" s="180">
        <f t="shared" si="8"/>
        <v>23030.406000000003</v>
      </c>
      <c r="L51" s="200">
        <v>37.499969999999998</v>
      </c>
      <c r="M51" s="201">
        <f t="shared" si="13"/>
        <v>35.756221394999997</v>
      </c>
      <c r="N51" s="183">
        <f t="shared" si="1"/>
        <v>6.0669745995793551</v>
      </c>
      <c r="O51" s="184">
        <f t="shared" si="9"/>
        <v>44.688630000000003</v>
      </c>
      <c r="P51" s="184">
        <f t="shared" si="10"/>
        <v>42.610608705000004</v>
      </c>
      <c r="Q51" s="194"/>
      <c r="R51" s="195"/>
      <c r="S51" s="195"/>
      <c r="T51" s="195"/>
      <c r="U51" s="195"/>
      <c r="V51" s="202"/>
      <c r="W51" s="194"/>
      <c r="X51" s="195"/>
      <c r="Y51" s="195"/>
      <c r="Z51" s="195"/>
      <c r="AA51" s="195"/>
      <c r="AB51" s="202"/>
      <c r="AC51" s="194"/>
      <c r="AD51" s="202"/>
      <c r="AE51" s="194">
        <v>6.0000000000000001E-3</v>
      </c>
      <c r="AF51" s="202">
        <v>0.67900000000000005</v>
      </c>
      <c r="AG51" s="194"/>
      <c r="AH51" s="203"/>
      <c r="AI51" s="202"/>
      <c r="AJ51" s="194"/>
      <c r="AK51" s="202"/>
      <c r="AL51" s="194"/>
      <c r="AM51" s="202"/>
      <c r="AN51" s="194">
        <v>10</v>
      </c>
      <c r="AO51" s="195">
        <v>10.907999999999999</v>
      </c>
      <c r="AP51" s="195"/>
      <c r="AQ51" s="202"/>
      <c r="AR51" s="194"/>
      <c r="AS51" s="202"/>
      <c r="AT51" s="194"/>
      <c r="AU51" s="202"/>
      <c r="AV51" s="194"/>
      <c r="AW51" s="202"/>
      <c r="AX51" s="204"/>
      <c r="AY51" s="205"/>
      <c r="AZ51" s="194"/>
      <c r="BA51" s="202"/>
      <c r="BB51" s="194"/>
      <c r="BC51" s="202"/>
      <c r="BD51" s="206"/>
      <c r="BE51" s="206"/>
      <c r="BF51" s="206"/>
      <c r="BG51" s="194"/>
      <c r="BH51" s="202"/>
      <c r="BI51" s="206"/>
      <c r="BJ51" s="206"/>
      <c r="BK51" s="206"/>
      <c r="BL51" s="203">
        <v>2.9685628529999999</v>
      </c>
      <c r="BM51" s="192">
        <f t="shared" si="2"/>
        <v>18.974557793000002</v>
      </c>
      <c r="BN51" s="193">
        <f t="shared" si="3"/>
        <v>14.555562853</v>
      </c>
      <c r="BO51" s="194">
        <f t="shared" si="4"/>
        <v>4.1887149400000006</v>
      </c>
      <c r="BP51" s="195">
        <f t="shared" si="5"/>
        <v>0.23028000000000001</v>
      </c>
      <c r="BQ51" s="187">
        <f t="shared" si="6"/>
        <v>0</v>
      </c>
      <c r="BR51" s="194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>
        <v>4</v>
      </c>
      <c r="CC51" s="202">
        <v>4.1887149400000006</v>
      </c>
      <c r="CD51" s="194"/>
      <c r="CE51" s="195"/>
      <c r="CF51" s="195">
        <v>1</v>
      </c>
      <c r="CG51" s="195">
        <v>0.23028000000000001</v>
      </c>
      <c r="CH51" s="196"/>
      <c r="CI51" s="195"/>
      <c r="CJ51" s="195"/>
      <c r="CK51" s="202"/>
      <c r="CL51" s="194"/>
      <c r="CM51" s="207"/>
    </row>
    <row r="52" spans="1:91" ht="18.75" customHeight="1" x14ac:dyDescent="0.25">
      <c r="A52" s="178">
        <f t="shared" si="11"/>
        <v>43</v>
      </c>
      <c r="B52" s="198" t="s">
        <v>133</v>
      </c>
      <c r="C52" s="199" t="s">
        <v>91</v>
      </c>
      <c r="D52" s="199">
        <v>3</v>
      </c>
      <c r="E52" s="199">
        <v>12</v>
      </c>
      <c r="F52" s="199">
        <v>889.2</v>
      </c>
      <c r="G52" s="199">
        <v>1</v>
      </c>
      <c r="H52" s="180">
        <v>5.84</v>
      </c>
      <c r="I52" s="180">
        <v>6.21</v>
      </c>
      <c r="J52" s="180">
        <f t="shared" si="7"/>
        <v>31157.567999999999</v>
      </c>
      <c r="K52" s="180">
        <f t="shared" si="8"/>
        <v>33131.592000000004</v>
      </c>
      <c r="L52" s="200">
        <v>38.960360000000001</v>
      </c>
      <c r="M52" s="201">
        <f t="shared" si="13"/>
        <v>37.148703260000005</v>
      </c>
      <c r="N52" s="183">
        <f t="shared" si="1"/>
        <v>4.3815069725596043</v>
      </c>
      <c r="O52" s="184">
        <f t="shared" si="9"/>
        <v>64.28916000000001</v>
      </c>
      <c r="P52" s="184">
        <f t="shared" si="10"/>
        <v>61.299714060000007</v>
      </c>
      <c r="Q52" s="194"/>
      <c r="R52" s="195"/>
      <c r="S52" s="195"/>
      <c r="T52" s="195"/>
      <c r="U52" s="195"/>
      <c r="V52" s="202"/>
      <c r="W52" s="194"/>
      <c r="X52" s="195"/>
      <c r="Y52" s="195">
        <v>5</v>
      </c>
      <c r="Z52" s="195">
        <v>4.032</v>
      </c>
      <c r="AA52" s="195"/>
      <c r="AB52" s="202"/>
      <c r="AC52" s="194"/>
      <c r="AD52" s="202"/>
      <c r="AE52" s="194">
        <v>0.02</v>
      </c>
      <c r="AF52" s="202">
        <v>2.4420000000000002</v>
      </c>
      <c r="AG52" s="194"/>
      <c r="AH52" s="203"/>
      <c r="AI52" s="202"/>
      <c r="AJ52" s="194"/>
      <c r="AK52" s="202"/>
      <c r="AL52" s="194"/>
      <c r="AM52" s="202"/>
      <c r="AN52" s="194"/>
      <c r="AO52" s="195"/>
      <c r="AP52" s="195"/>
      <c r="AQ52" s="202"/>
      <c r="AR52" s="194"/>
      <c r="AS52" s="202"/>
      <c r="AT52" s="194"/>
      <c r="AU52" s="202"/>
      <c r="AV52" s="194"/>
      <c r="AW52" s="202"/>
      <c r="AX52" s="204"/>
      <c r="AY52" s="205"/>
      <c r="AZ52" s="194"/>
      <c r="BA52" s="202"/>
      <c r="BB52" s="194"/>
      <c r="BC52" s="202"/>
      <c r="BD52" s="206"/>
      <c r="BE52" s="206"/>
      <c r="BF52" s="206"/>
      <c r="BG52" s="194"/>
      <c r="BH52" s="202"/>
      <c r="BI52" s="206"/>
      <c r="BJ52" s="206"/>
      <c r="BK52" s="206"/>
      <c r="BL52" s="203">
        <v>1.1285000000000001</v>
      </c>
      <c r="BM52" s="192">
        <f t="shared" si="2"/>
        <v>50.212695960500007</v>
      </c>
      <c r="BN52" s="193">
        <f t="shared" si="3"/>
        <v>7.6025</v>
      </c>
      <c r="BO52" s="194">
        <f t="shared" si="4"/>
        <v>24.947010516000002</v>
      </c>
      <c r="BP52" s="195">
        <f t="shared" si="5"/>
        <v>17.663185444500002</v>
      </c>
      <c r="BQ52" s="187">
        <f t="shared" si="6"/>
        <v>0</v>
      </c>
      <c r="BR52" s="194"/>
      <c r="BS52" s="195"/>
      <c r="BT52" s="195">
        <v>5.0000000000000001E-4</v>
      </c>
      <c r="BU52" s="195">
        <v>0.62860000000000005</v>
      </c>
      <c r="BV52" s="195">
        <v>1E-3</v>
      </c>
      <c r="BW52" s="195">
        <v>1.18216619</v>
      </c>
      <c r="BX52" s="195"/>
      <c r="BY52" s="195"/>
      <c r="BZ52" s="195"/>
      <c r="CA52" s="195"/>
      <c r="CB52" s="195">
        <v>26</v>
      </c>
      <c r="CC52" s="202">
        <v>23.136244326000003</v>
      </c>
      <c r="CD52" s="194">
        <v>2.5000000000000001E-2</v>
      </c>
      <c r="CE52" s="195">
        <v>8.2704951625000014</v>
      </c>
      <c r="CF52" s="195"/>
      <c r="CG52" s="195"/>
      <c r="CH52" s="196">
        <v>4</v>
      </c>
      <c r="CI52" s="195">
        <v>9.3926902820000002</v>
      </c>
      <c r="CJ52" s="195"/>
      <c r="CK52" s="202"/>
      <c r="CL52" s="194"/>
      <c r="CM52" s="207"/>
    </row>
    <row r="53" spans="1:91" ht="20.25" customHeight="1" x14ac:dyDescent="0.25">
      <c r="A53" s="178">
        <f t="shared" si="11"/>
        <v>44</v>
      </c>
      <c r="B53" s="198" t="s">
        <v>134</v>
      </c>
      <c r="C53" s="199" t="s">
        <v>91</v>
      </c>
      <c r="D53" s="199">
        <v>4</v>
      </c>
      <c r="E53" s="199">
        <v>10</v>
      </c>
      <c r="F53" s="199">
        <v>667.2</v>
      </c>
      <c r="G53" s="199">
        <v>1</v>
      </c>
      <c r="H53" s="180">
        <v>5.84</v>
      </c>
      <c r="I53" s="180">
        <v>6.21</v>
      </c>
      <c r="J53" s="180">
        <f t="shared" si="7"/>
        <v>23378.688000000002</v>
      </c>
      <c r="K53" s="180">
        <f t="shared" si="8"/>
        <v>24859.871999999999</v>
      </c>
      <c r="L53" s="200">
        <v>30.561720000000001</v>
      </c>
      <c r="M53" s="201">
        <f t="shared" si="13"/>
        <v>29.140600020000001</v>
      </c>
      <c r="N53" s="183">
        <f t="shared" si="1"/>
        <v>4.5805935251798564</v>
      </c>
      <c r="O53" s="184">
        <f t="shared" si="9"/>
        <v>48.23856</v>
      </c>
      <c r="P53" s="184">
        <f t="shared" si="10"/>
        <v>45.995466960000002</v>
      </c>
      <c r="Q53" s="194"/>
      <c r="R53" s="195"/>
      <c r="S53" s="195"/>
      <c r="T53" s="195"/>
      <c r="U53" s="195"/>
      <c r="V53" s="202"/>
      <c r="W53" s="194"/>
      <c r="X53" s="195"/>
      <c r="Y53" s="195">
        <v>10</v>
      </c>
      <c r="Z53" s="195">
        <v>8.0640000000000001</v>
      </c>
      <c r="AA53" s="195"/>
      <c r="AB53" s="202"/>
      <c r="AC53" s="194"/>
      <c r="AD53" s="202"/>
      <c r="AE53" s="194">
        <v>2E-3</v>
      </c>
      <c r="AF53" s="202">
        <v>2.3519999999999999</v>
      </c>
      <c r="AG53" s="194"/>
      <c r="AH53" s="203"/>
      <c r="AI53" s="202"/>
      <c r="AJ53" s="194"/>
      <c r="AK53" s="202"/>
      <c r="AL53" s="194"/>
      <c r="AM53" s="202"/>
      <c r="AN53" s="194"/>
      <c r="AO53" s="195"/>
      <c r="AP53" s="195"/>
      <c r="AQ53" s="202"/>
      <c r="AR53" s="194"/>
      <c r="AS53" s="202"/>
      <c r="AT53" s="194"/>
      <c r="AU53" s="202"/>
      <c r="AV53" s="194">
        <v>2</v>
      </c>
      <c r="AW53" s="202">
        <v>14.58137</v>
      </c>
      <c r="AX53" s="204">
        <v>1</v>
      </c>
      <c r="AY53" s="205">
        <v>0.17057</v>
      </c>
      <c r="AZ53" s="209">
        <v>6.0000000000000001E-3</v>
      </c>
      <c r="BA53" s="210">
        <v>10.208</v>
      </c>
      <c r="BB53" s="194"/>
      <c r="BC53" s="202"/>
      <c r="BD53" s="206"/>
      <c r="BE53" s="206"/>
      <c r="BF53" s="206"/>
      <c r="BG53" s="194"/>
      <c r="BH53" s="202"/>
      <c r="BI53" s="206"/>
      <c r="BJ53" s="206"/>
      <c r="BK53" s="206"/>
      <c r="BL53" s="203">
        <v>2.6488700000000001</v>
      </c>
      <c r="BM53" s="192">
        <f t="shared" si="2"/>
        <v>51.512523764000001</v>
      </c>
      <c r="BN53" s="193">
        <f t="shared" si="3"/>
        <v>38.024810000000002</v>
      </c>
      <c r="BO53" s="194">
        <f t="shared" si="4"/>
        <v>11.251479857</v>
      </c>
      <c r="BP53" s="195">
        <f t="shared" si="5"/>
        <v>2.2362339069999999</v>
      </c>
      <c r="BQ53" s="187">
        <f t="shared" si="6"/>
        <v>0</v>
      </c>
      <c r="BR53" s="194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>
        <v>10</v>
      </c>
      <c r="CC53" s="202">
        <v>11.251479857</v>
      </c>
      <c r="CD53" s="194">
        <v>0.01</v>
      </c>
      <c r="CE53" s="195">
        <v>2.2362339069999999</v>
      </c>
      <c r="CF53" s="195"/>
      <c r="CG53" s="195"/>
      <c r="CH53" s="196"/>
      <c r="CI53" s="195"/>
      <c r="CJ53" s="195"/>
      <c r="CK53" s="202"/>
      <c r="CL53" s="194"/>
      <c r="CM53" s="207"/>
    </row>
    <row r="54" spans="1:91" ht="18.75" customHeight="1" x14ac:dyDescent="0.25">
      <c r="A54" s="178">
        <f t="shared" si="11"/>
        <v>45</v>
      </c>
      <c r="B54" s="198" t="s">
        <v>135</v>
      </c>
      <c r="C54" s="199" t="s">
        <v>91</v>
      </c>
      <c r="D54" s="199">
        <v>3</v>
      </c>
      <c r="E54" s="199">
        <v>9</v>
      </c>
      <c r="F54" s="199">
        <v>853.2</v>
      </c>
      <c r="G54" s="199">
        <v>1</v>
      </c>
      <c r="H54" s="180">
        <v>5.84</v>
      </c>
      <c r="I54" s="180">
        <v>6.21</v>
      </c>
      <c r="J54" s="180">
        <f t="shared" si="7"/>
        <v>29896.128000000001</v>
      </c>
      <c r="K54" s="180">
        <f t="shared" si="8"/>
        <v>31790.232000000004</v>
      </c>
      <c r="L54" s="200">
        <v>30.305060000000001</v>
      </c>
      <c r="M54" s="201">
        <f t="shared" si="13"/>
        <v>28.895874710000001</v>
      </c>
      <c r="N54" s="183">
        <f t="shared" si="1"/>
        <v>3.5519292076887012</v>
      </c>
      <c r="O54" s="184">
        <f t="shared" si="9"/>
        <v>61.686360000000001</v>
      </c>
      <c r="P54" s="184">
        <f t="shared" si="10"/>
        <v>58.817944260000004</v>
      </c>
      <c r="Q54" s="194"/>
      <c r="R54" s="195"/>
      <c r="S54" s="195"/>
      <c r="T54" s="195"/>
      <c r="U54" s="195"/>
      <c r="V54" s="202"/>
      <c r="W54" s="194">
        <v>3</v>
      </c>
      <c r="X54" s="195">
        <v>0.86199999999999999</v>
      </c>
      <c r="Y54" s="195">
        <v>6</v>
      </c>
      <c r="Z54" s="195">
        <v>4.8390000000000004</v>
      </c>
      <c r="AA54" s="195"/>
      <c r="AB54" s="202"/>
      <c r="AC54" s="194"/>
      <c r="AD54" s="202"/>
      <c r="AE54" s="194">
        <v>7.0000000000000001E-3</v>
      </c>
      <c r="AF54" s="202">
        <v>0.71399999999999997</v>
      </c>
      <c r="AG54" s="194"/>
      <c r="AH54" s="203"/>
      <c r="AI54" s="202"/>
      <c r="AJ54" s="194"/>
      <c r="AK54" s="202"/>
      <c r="AL54" s="194"/>
      <c r="AM54" s="202"/>
      <c r="AN54" s="194">
        <v>2</v>
      </c>
      <c r="AO54" s="195">
        <v>1.8320000000000001</v>
      </c>
      <c r="AP54" s="195"/>
      <c r="AQ54" s="202"/>
      <c r="AR54" s="194"/>
      <c r="AS54" s="202"/>
      <c r="AT54" s="194"/>
      <c r="AU54" s="202"/>
      <c r="AV54" s="194"/>
      <c r="AW54" s="202"/>
      <c r="AX54" s="204"/>
      <c r="AY54" s="205"/>
      <c r="AZ54" s="194"/>
      <c r="BA54" s="202"/>
      <c r="BB54" s="194"/>
      <c r="BC54" s="202"/>
      <c r="BD54" s="206"/>
      <c r="BE54" s="206"/>
      <c r="BF54" s="206"/>
      <c r="BG54" s="194"/>
      <c r="BH54" s="202"/>
      <c r="BI54" s="206"/>
      <c r="BJ54" s="206"/>
      <c r="BK54" s="206"/>
      <c r="BL54" s="203">
        <v>1.7655790785999999</v>
      </c>
      <c r="BM54" s="192">
        <f t="shared" si="2"/>
        <v>56.217713193599998</v>
      </c>
      <c r="BN54" s="193">
        <f t="shared" si="3"/>
        <v>10.012579078600002</v>
      </c>
      <c r="BO54" s="194">
        <f t="shared" si="4"/>
        <v>38.918180614199997</v>
      </c>
      <c r="BP54" s="195">
        <f t="shared" si="5"/>
        <v>7.286953500800001</v>
      </c>
      <c r="BQ54" s="187">
        <f t="shared" si="6"/>
        <v>0</v>
      </c>
      <c r="BR54" s="194"/>
      <c r="BS54" s="195"/>
      <c r="BT54" s="195">
        <v>1.6E-2</v>
      </c>
      <c r="BU54" s="195">
        <v>13.364449523200001</v>
      </c>
      <c r="BV54" s="195"/>
      <c r="BW54" s="195"/>
      <c r="BX54" s="195">
        <v>4.0000000000000001E-3</v>
      </c>
      <c r="BY54" s="195">
        <v>4.017990696</v>
      </c>
      <c r="BZ54" s="195"/>
      <c r="CA54" s="195"/>
      <c r="CB54" s="195">
        <v>19</v>
      </c>
      <c r="CC54" s="202">
        <v>21.535740394999998</v>
      </c>
      <c r="CD54" s="194">
        <v>0.02</v>
      </c>
      <c r="CE54" s="195">
        <v>5.2672334320000003</v>
      </c>
      <c r="CF54" s="195">
        <v>1</v>
      </c>
      <c r="CG54" s="195">
        <v>0.63513783800000001</v>
      </c>
      <c r="CH54" s="196">
        <v>1</v>
      </c>
      <c r="CI54" s="195">
        <v>1.3845822308</v>
      </c>
      <c r="CJ54" s="195"/>
      <c r="CK54" s="202"/>
      <c r="CL54" s="194"/>
      <c r="CM54" s="207"/>
    </row>
    <row r="55" spans="1:91" ht="18.75" customHeight="1" x14ac:dyDescent="0.25">
      <c r="A55" s="178">
        <f t="shared" si="11"/>
        <v>46</v>
      </c>
      <c r="B55" s="198" t="s">
        <v>136</v>
      </c>
      <c r="C55" s="199" t="s">
        <v>91</v>
      </c>
      <c r="D55" s="199">
        <v>3</v>
      </c>
      <c r="E55" s="199">
        <v>8</v>
      </c>
      <c r="F55" s="199">
        <v>546</v>
      </c>
      <c r="G55" s="199">
        <v>1</v>
      </c>
      <c r="H55" s="180">
        <v>5.84</v>
      </c>
      <c r="I55" s="180">
        <v>6.21</v>
      </c>
      <c r="J55" s="180">
        <f t="shared" si="7"/>
        <v>19131.84</v>
      </c>
      <c r="K55" s="180">
        <f t="shared" si="8"/>
        <v>20343.96</v>
      </c>
      <c r="L55" s="200">
        <v>22.359960000000001</v>
      </c>
      <c r="M55" s="201">
        <f t="shared" si="13"/>
        <v>21.32022186</v>
      </c>
      <c r="N55" s="183">
        <f t="shared" si="1"/>
        <v>4.0952307692307688</v>
      </c>
      <c r="O55" s="184">
        <f t="shared" si="9"/>
        <v>39.4758</v>
      </c>
      <c r="P55" s="184">
        <f t="shared" si="10"/>
        <v>37.640175300000003</v>
      </c>
      <c r="Q55" s="194"/>
      <c r="R55" s="195"/>
      <c r="S55" s="195"/>
      <c r="T55" s="195"/>
      <c r="U55" s="195"/>
      <c r="V55" s="202"/>
      <c r="W55" s="194"/>
      <c r="X55" s="195"/>
      <c r="Y55" s="195">
        <v>8</v>
      </c>
      <c r="Z55" s="195">
        <v>6.452</v>
      </c>
      <c r="AA55" s="195"/>
      <c r="AB55" s="202"/>
      <c r="AC55" s="194"/>
      <c r="AD55" s="202"/>
      <c r="AE55" s="194">
        <v>3.0000000000000001E-3</v>
      </c>
      <c r="AF55" s="202">
        <v>0.249</v>
      </c>
      <c r="AG55" s="194"/>
      <c r="AH55" s="203"/>
      <c r="AI55" s="202"/>
      <c r="AJ55" s="194"/>
      <c r="AK55" s="202"/>
      <c r="AL55" s="194"/>
      <c r="AM55" s="202"/>
      <c r="AN55" s="194"/>
      <c r="AO55" s="195"/>
      <c r="AP55" s="195"/>
      <c r="AQ55" s="202"/>
      <c r="AR55" s="194"/>
      <c r="AS55" s="202"/>
      <c r="AT55" s="194"/>
      <c r="AU55" s="202"/>
      <c r="AV55" s="194"/>
      <c r="AW55" s="202"/>
      <c r="AX55" s="204"/>
      <c r="AY55" s="205"/>
      <c r="AZ55" s="194"/>
      <c r="BA55" s="202"/>
      <c r="BB55" s="194"/>
      <c r="BC55" s="202"/>
      <c r="BD55" s="206"/>
      <c r="BE55" s="206"/>
      <c r="BF55" s="206"/>
      <c r="BG55" s="194"/>
      <c r="BH55" s="202"/>
      <c r="BI55" s="206"/>
      <c r="BJ55" s="206"/>
      <c r="BK55" s="206"/>
      <c r="BL55" s="203"/>
      <c r="BM55" s="192">
        <f t="shared" si="2"/>
        <v>17.707120692999997</v>
      </c>
      <c r="BN55" s="193">
        <f t="shared" si="3"/>
        <v>6.7009999999999996</v>
      </c>
      <c r="BO55" s="194">
        <f t="shared" si="4"/>
        <v>9.0190306929999977</v>
      </c>
      <c r="BP55" s="195">
        <f t="shared" si="5"/>
        <v>1.98709</v>
      </c>
      <c r="BQ55" s="187">
        <f t="shared" si="6"/>
        <v>0</v>
      </c>
      <c r="BR55" s="194"/>
      <c r="BS55" s="195"/>
      <c r="BT55" s="195"/>
      <c r="BU55" s="195"/>
      <c r="BV55" s="195">
        <v>5.0000000000000001E-4</v>
      </c>
      <c r="BW55" s="195">
        <v>0.4044894</v>
      </c>
      <c r="BX55" s="195"/>
      <c r="BY55" s="195"/>
      <c r="BZ55" s="195"/>
      <c r="CA55" s="195"/>
      <c r="CB55" s="195">
        <v>10</v>
      </c>
      <c r="CC55" s="202">
        <v>8.6145412929999985</v>
      </c>
      <c r="CD55" s="194"/>
      <c r="CE55" s="195"/>
      <c r="CF55" s="195"/>
      <c r="CG55" s="195"/>
      <c r="CH55" s="196">
        <v>1</v>
      </c>
      <c r="CI55" s="195">
        <f>CH55*1.98709</f>
        <v>1.98709</v>
      </c>
      <c r="CJ55" s="195"/>
      <c r="CK55" s="202"/>
      <c r="CL55" s="194"/>
      <c r="CM55" s="207"/>
    </row>
    <row r="56" spans="1:91" ht="18.75" customHeight="1" x14ac:dyDescent="0.25">
      <c r="A56" s="178">
        <f t="shared" si="11"/>
        <v>47</v>
      </c>
      <c r="B56" s="198" t="s">
        <v>137</v>
      </c>
      <c r="C56" s="199" t="s">
        <v>91</v>
      </c>
      <c r="D56" s="199">
        <v>2</v>
      </c>
      <c r="E56" s="199">
        <v>10</v>
      </c>
      <c r="F56" s="199">
        <v>886.5</v>
      </c>
      <c r="G56" s="199">
        <v>1</v>
      </c>
      <c r="H56" s="180">
        <v>5.84</v>
      </c>
      <c r="I56" s="180">
        <v>6.21</v>
      </c>
      <c r="J56" s="180">
        <f t="shared" si="7"/>
        <v>31062.959999999999</v>
      </c>
      <c r="K56" s="180">
        <f t="shared" si="8"/>
        <v>33030.99</v>
      </c>
      <c r="L56" s="200">
        <v>35.537059999999997</v>
      </c>
      <c r="M56" s="201">
        <f t="shared" si="13"/>
        <v>33.884586710000001</v>
      </c>
      <c r="N56" s="183">
        <f t="shared" si="1"/>
        <v>4.0086926113931183</v>
      </c>
      <c r="O56" s="184">
        <f t="shared" si="9"/>
        <v>64.093949999999992</v>
      </c>
      <c r="P56" s="184">
        <f t="shared" si="10"/>
        <v>61.113581324999991</v>
      </c>
      <c r="Q56" s="194">
        <v>9.5000000000000001E-2</v>
      </c>
      <c r="R56" s="195">
        <v>16.271000000000001</v>
      </c>
      <c r="S56" s="195"/>
      <c r="T56" s="195"/>
      <c r="U56" s="195"/>
      <c r="V56" s="202"/>
      <c r="W56" s="194">
        <v>1</v>
      </c>
      <c r="X56" s="195">
        <v>3.3980000000000001</v>
      </c>
      <c r="Y56" s="195"/>
      <c r="Z56" s="195"/>
      <c r="AA56" s="195"/>
      <c r="AB56" s="202"/>
      <c r="AC56" s="194"/>
      <c r="AD56" s="202"/>
      <c r="AE56" s="194">
        <v>4.0000000000000001E-3</v>
      </c>
      <c r="AF56" s="202">
        <v>0.46500000000000002</v>
      </c>
      <c r="AG56" s="194"/>
      <c r="AH56" s="203"/>
      <c r="AI56" s="202"/>
      <c r="AJ56" s="194"/>
      <c r="AK56" s="202"/>
      <c r="AL56" s="194"/>
      <c r="AM56" s="202"/>
      <c r="AN56" s="194"/>
      <c r="AO56" s="195"/>
      <c r="AP56" s="195"/>
      <c r="AQ56" s="202"/>
      <c r="AR56" s="194"/>
      <c r="AS56" s="202"/>
      <c r="AT56" s="194"/>
      <c r="AU56" s="202"/>
      <c r="AV56" s="194"/>
      <c r="AW56" s="202"/>
      <c r="AX56" s="204">
        <v>2</v>
      </c>
      <c r="AY56" s="205">
        <v>1.7571739715999999</v>
      </c>
      <c r="AZ56" s="194"/>
      <c r="BA56" s="202"/>
      <c r="BB56" s="194"/>
      <c r="BC56" s="202"/>
      <c r="BD56" s="206"/>
      <c r="BE56" s="206"/>
      <c r="BF56" s="206"/>
      <c r="BG56" s="194"/>
      <c r="BH56" s="202"/>
      <c r="BI56" s="206"/>
      <c r="BJ56" s="206"/>
      <c r="BK56" s="206"/>
      <c r="BL56" s="203">
        <v>0.56425000000000003</v>
      </c>
      <c r="BM56" s="192">
        <f t="shared" si="2"/>
        <v>30.686304954400001</v>
      </c>
      <c r="BN56" s="193">
        <f t="shared" si="3"/>
        <v>22.455423971600002</v>
      </c>
      <c r="BO56" s="194">
        <f t="shared" si="4"/>
        <v>5.41512057</v>
      </c>
      <c r="BP56" s="195">
        <f t="shared" si="5"/>
        <v>2.8157604128</v>
      </c>
      <c r="BQ56" s="187">
        <f t="shared" si="6"/>
        <v>0</v>
      </c>
      <c r="BR56" s="194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>
        <v>6</v>
      </c>
      <c r="CC56" s="202">
        <v>5.41512057</v>
      </c>
      <c r="CD56" s="194"/>
      <c r="CE56" s="195"/>
      <c r="CF56" s="195"/>
      <c r="CG56" s="195"/>
      <c r="CH56" s="196">
        <v>2</v>
      </c>
      <c r="CI56" s="195">
        <v>2.8157604128</v>
      </c>
      <c r="CJ56" s="195"/>
      <c r="CK56" s="202"/>
      <c r="CL56" s="194"/>
      <c r="CM56" s="207"/>
    </row>
    <row r="57" spans="1:91" ht="18.75" customHeight="1" x14ac:dyDescent="0.25">
      <c r="A57" s="178">
        <f t="shared" si="11"/>
        <v>48</v>
      </c>
      <c r="B57" s="198" t="s">
        <v>138</v>
      </c>
      <c r="C57" s="199">
        <v>1917</v>
      </c>
      <c r="D57" s="199">
        <v>4</v>
      </c>
      <c r="E57" s="199">
        <v>39</v>
      </c>
      <c r="F57" s="199">
        <v>2603.1</v>
      </c>
      <c r="G57" s="199">
        <v>3</v>
      </c>
      <c r="H57" s="180">
        <v>5.84</v>
      </c>
      <c r="I57" s="180">
        <v>6.21</v>
      </c>
      <c r="J57" s="180">
        <f t="shared" si="7"/>
        <v>91212.623999999996</v>
      </c>
      <c r="K57" s="180">
        <f t="shared" si="8"/>
        <v>96991.505999999994</v>
      </c>
      <c r="L57" s="200">
        <v>130.36223000000001</v>
      </c>
      <c r="M57" s="201">
        <f t="shared" si="13"/>
        <v>124.30038630500002</v>
      </c>
      <c r="N57" s="183">
        <f t="shared" si="1"/>
        <v>5.0079608927816839</v>
      </c>
      <c r="O57" s="184">
        <f t="shared" si="9"/>
        <v>188.20412999999999</v>
      </c>
      <c r="P57" s="184">
        <f t="shared" si="10"/>
        <v>179.452637955</v>
      </c>
      <c r="Q57" s="194"/>
      <c r="R57" s="195"/>
      <c r="S57" s="195"/>
      <c r="T57" s="195"/>
      <c r="U57" s="195"/>
      <c r="V57" s="202"/>
      <c r="W57" s="194">
        <v>5</v>
      </c>
      <c r="X57" s="195">
        <v>1.0660000000000001</v>
      </c>
      <c r="Y57" s="195">
        <v>178</v>
      </c>
      <c r="Z57" s="195">
        <v>170.602</v>
      </c>
      <c r="AA57" s="195"/>
      <c r="AB57" s="202"/>
      <c r="AC57" s="194"/>
      <c r="AD57" s="202"/>
      <c r="AE57" s="194"/>
      <c r="AF57" s="202"/>
      <c r="AG57" s="194"/>
      <c r="AH57" s="203"/>
      <c r="AI57" s="202"/>
      <c r="AJ57" s="194"/>
      <c r="AK57" s="202"/>
      <c r="AL57" s="194">
        <v>3.0000000000000001E-3</v>
      </c>
      <c r="AM57" s="202">
        <v>3.6589999999999998</v>
      </c>
      <c r="AN57" s="194"/>
      <c r="AO57" s="195"/>
      <c r="AP57" s="195"/>
      <c r="AQ57" s="202"/>
      <c r="AR57" s="194"/>
      <c r="AS57" s="202"/>
      <c r="AT57" s="194">
        <v>1</v>
      </c>
      <c r="AU57" s="202">
        <v>12.219008888000001</v>
      </c>
      <c r="AV57" s="194"/>
      <c r="AW57" s="202"/>
      <c r="AX57" s="204">
        <v>6</v>
      </c>
      <c r="AY57" s="205">
        <v>1.98350173</v>
      </c>
      <c r="AZ57" s="194"/>
      <c r="BA57" s="202"/>
      <c r="BB57" s="194"/>
      <c r="BC57" s="202"/>
      <c r="BD57" s="206"/>
      <c r="BE57" s="206"/>
      <c r="BF57" s="206"/>
      <c r="BG57" s="194"/>
      <c r="BH57" s="202"/>
      <c r="BI57" s="206"/>
      <c r="BJ57" s="206"/>
      <c r="BK57" s="206"/>
      <c r="BL57" s="203">
        <v>13.173452853000001</v>
      </c>
      <c r="BM57" s="192">
        <f t="shared" si="2"/>
        <v>242.30614031279998</v>
      </c>
      <c r="BN57" s="193">
        <f t="shared" si="3"/>
        <v>202.70296347099998</v>
      </c>
      <c r="BO57" s="194">
        <f t="shared" si="4"/>
        <v>25.378007387</v>
      </c>
      <c r="BP57" s="195">
        <f t="shared" si="5"/>
        <v>14.2251694548</v>
      </c>
      <c r="BQ57" s="187">
        <f t="shared" si="6"/>
        <v>0</v>
      </c>
      <c r="BR57" s="194"/>
      <c r="BS57" s="195"/>
      <c r="BT57" s="195"/>
      <c r="BU57" s="195"/>
      <c r="BV57" s="195">
        <v>1E-3</v>
      </c>
      <c r="BW57" s="195">
        <v>1.29717517</v>
      </c>
      <c r="BX57" s="195"/>
      <c r="BY57" s="195"/>
      <c r="BZ57" s="195"/>
      <c r="CA57" s="195"/>
      <c r="CB57" s="195">
        <v>27</v>
      </c>
      <c r="CC57" s="202">
        <v>24.080832217000001</v>
      </c>
      <c r="CD57" s="194">
        <v>8.0000000000000002E-3</v>
      </c>
      <c r="CE57" s="195">
        <v>2.2198511767999998</v>
      </c>
      <c r="CF57" s="195">
        <v>6</v>
      </c>
      <c r="CG57" s="195">
        <v>1.890462855</v>
      </c>
      <c r="CH57" s="196">
        <v>4</v>
      </c>
      <c r="CI57" s="195">
        <v>10.114855423</v>
      </c>
      <c r="CJ57" s="195"/>
      <c r="CK57" s="202"/>
      <c r="CL57" s="194"/>
      <c r="CM57" s="207"/>
    </row>
    <row r="58" spans="1:91" ht="18" customHeight="1" x14ac:dyDescent="0.25">
      <c r="A58" s="178">
        <f t="shared" si="11"/>
        <v>49</v>
      </c>
      <c r="B58" s="198" t="s">
        <v>139</v>
      </c>
      <c r="C58" s="199">
        <v>1917</v>
      </c>
      <c r="D58" s="199">
        <v>3</v>
      </c>
      <c r="E58" s="199">
        <v>16</v>
      </c>
      <c r="F58" s="199">
        <v>1265.0999999999999</v>
      </c>
      <c r="G58" s="199">
        <v>2</v>
      </c>
      <c r="H58" s="180">
        <v>5.84</v>
      </c>
      <c r="I58" s="180">
        <v>6.21</v>
      </c>
      <c r="J58" s="180">
        <f t="shared" si="7"/>
        <v>44329.103999999992</v>
      </c>
      <c r="K58" s="180">
        <f t="shared" si="8"/>
        <v>47137.625999999997</v>
      </c>
      <c r="L58" s="200">
        <v>50.945489999999999</v>
      </c>
      <c r="M58" s="201">
        <f t="shared" si="13"/>
        <v>48.576524714999998</v>
      </c>
      <c r="N58" s="183">
        <f t="shared" si="1"/>
        <v>4.0269931230732752</v>
      </c>
      <c r="O58" s="184">
        <f t="shared" si="9"/>
        <v>91.466729999999984</v>
      </c>
      <c r="P58" s="184">
        <f t="shared" si="10"/>
        <v>87.213527054999986</v>
      </c>
      <c r="Q58" s="194">
        <v>2E-3</v>
      </c>
      <c r="R58" s="195">
        <v>2.6059999999999999</v>
      </c>
      <c r="S58" s="195"/>
      <c r="T58" s="195"/>
      <c r="U58" s="195"/>
      <c r="V58" s="202"/>
      <c r="W58" s="194">
        <v>1</v>
      </c>
      <c r="X58" s="195">
        <v>0.183</v>
      </c>
      <c r="Y58" s="195">
        <v>120</v>
      </c>
      <c r="Z58" s="195">
        <v>115.134</v>
      </c>
      <c r="AA58" s="195"/>
      <c r="AB58" s="202"/>
      <c r="AC58" s="194"/>
      <c r="AD58" s="202"/>
      <c r="AE58" s="194"/>
      <c r="AF58" s="202"/>
      <c r="AG58" s="194"/>
      <c r="AH58" s="203"/>
      <c r="AI58" s="202"/>
      <c r="AJ58" s="194"/>
      <c r="AK58" s="202"/>
      <c r="AL58" s="194"/>
      <c r="AM58" s="202"/>
      <c r="AN58" s="194">
        <v>4</v>
      </c>
      <c r="AO58" s="195">
        <v>3.198</v>
      </c>
      <c r="AP58" s="195"/>
      <c r="AQ58" s="202"/>
      <c r="AR58" s="194"/>
      <c r="AS58" s="202"/>
      <c r="AT58" s="194"/>
      <c r="AU58" s="202"/>
      <c r="AV58" s="194"/>
      <c r="AW58" s="202"/>
      <c r="AX58" s="204"/>
      <c r="AY58" s="205"/>
      <c r="AZ58" s="194"/>
      <c r="BA58" s="202"/>
      <c r="BB58" s="194"/>
      <c r="BC58" s="202"/>
      <c r="BD58" s="206"/>
      <c r="BE58" s="206"/>
      <c r="BF58" s="206"/>
      <c r="BG58" s="194"/>
      <c r="BH58" s="202"/>
      <c r="BI58" s="206"/>
      <c r="BJ58" s="206"/>
      <c r="BK58" s="206"/>
      <c r="BL58" s="203"/>
      <c r="BM58" s="192">
        <f t="shared" si="2"/>
        <v>161.30614014499997</v>
      </c>
      <c r="BN58" s="193">
        <f t="shared" si="3"/>
        <v>121.121</v>
      </c>
      <c r="BO58" s="194">
        <f t="shared" si="4"/>
        <v>20.758542773999999</v>
      </c>
      <c r="BP58" s="195">
        <f t="shared" si="5"/>
        <v>19.426597371</v>
      </c>
      <c r="BQ58" s="187">
        <f t="shared" si="6"/>
        <v>0</v>
      </c>
      <c r="BR58" s="194"/>
      <c r="BS58" s="195"/>
      <c r="BT58" s="195"/>
      <c r="BU58" s="195"/>
      <c r="BV58" s="195">
        <v>3.8E-3</v>
      </c>
      <c r="BW58" s="195">
        <v>8.5866233899999997</v>
      </c>
      <c r="BX58" s="195"/>
      <c r="BY58" s="195"/>
      <c r="BZ58" s="195"/>
      <c r="CA58" s="195"/>
      <c r="CB58" s="195">
        <v>14</v>
      </c>
      <c r="CC58" s="202">
        <v>12.171919383999999</v>
      </c>
      <c r="CD58" s="194"/>
      <c r="CE58" s="195"/>
      <c r="CF58" s="195"/>
      <c r="CG58" s="195"/>
      <c r="CH58" s="196">
        <v>7</v>
      </c>
      <c r="CI58" s="195">
        <v>19.426597371</v>
      </c>
      <c r="CJ58" s="195"/>
      <c r="CK58" s="202"/>
      <c r="CL58" s="194"/>
      <c r="CM58" s="207"/>
    </row>
    <row r="59" spans="1:91" ht="18" customHeight="1" x14ac:dyDescent="0.25">
      <c r="A59" s="178">
        <f t="shared" si="11"/>
        <v>50</v>
      </c>
      <c r="B59" s="198" t="s">
        <v>140</v>
      </c>
      <c r="C59" s="199">
        <v>1939</v>
      </c>
      <c r="D59" s="199">
        <v>3</v>
      </c>
      <c r="E59" s="199">
        <v>18</v>
      </c>
      <c r="F59" s="199">
        <v>1787.2</v>
      </c>
      <c r="G59" s="199">
        <v>3</v>
      </c>
      <c r="H59" s="180">
        <v>5.84</v>
      </c>
      <c r="I59" s="180">
        <v>6.21</v>
      </c>
      <c r="J59" s="180">
        <f t="shared" si="7"/>
        <v>62623.487999999998</v>
      </c>
      <c r="K59" s="180">
        <f t="shared" si="8"/>
        <v>66591.072</v>
      </c>
      <c r="L59" s="200">
        <v>79.792969999999997</v>
      </c>
      <c r="M59" s="201">
        <f t="shared" si="13"/>
        <v>76.082596894999995</v>
      </c>
      <c r="N59" s="183">
        <f t="shared" si="1"/>
        <v>4.4646916965085044</v>
      </c>
      <c r="O59" s="184">
        <f t="shared" si="9"/>
        <v>129.21456000000001</v>
      </c>
      <c r="P59" s="184">
        <f t="shared" si="10"/>
        <v>123.20608296</v>
      </c>
      <c r="Q59" s="194"/>
      <c r="R59" s="195"/>
      <c r="S59" s="195"/>
      <c r="T59" s="195"/>
      <c r="U59" s="195"/>
      <c r="V59" s="202"/>
      <c r="W59" s="194">
        <v>3</v>
      </c>
      <c r="X59" s="195">
        <v>1.4059999999999999</v>
      </c>
      <c r="Y59" s="195">
        <v>100</v>
      </c>
      <c r="Z59" s="195">
        <v>68.221000000000004</v>
      </c>
      <c r="AA59" s="195"/>
      <c r="AB59" s="202"/>
      <c r="AC59" s="194"/>
      <c r="AD59" s="202"/>
      <c r="AE59" s="194">
        <v>6.2E-2</v>
      </c>
      <c r="AF59" s="202">
        <v>7.01</v>
      </c>
      <c r="AG59" s="194"/>
      <c r="AH59" s="203"/>
      <c r="AI59" s="202"/>
      <c r="AJ59" s="194"/>
      <c r="AK59" s="202"/>
      <c r="AL59" s="194"/>
      <c r="AM59" s="202"/>
      <c r="AN59" s="194"/>
      <c r="AO59" s="195"/>
      <c r="AP59" s="195"/>
      <c r="AQ59" s="202"/>
      <c r="AR59" s="194"/>
      <c r="AS59" s="202"/>
      <c r="AT59" s="194"/>
      <c r="AU59" s="202"/>
      <c r="AV59" s="194"/>
      <c r="AW59" s="202"/>
      <c r="AX59" s="204">
        <v>1</v>
      </c>
      <c r="AY59" s="205">
        <v>1.2929999999999999</v>
      </c>
      <c r="AZ59" s="194"/>
      <c r="BA59" s="202"/>
      <c r="BB59" s="194"/>
      <c r="BC59" s="202"/>
      <c r="BD59" s="206"/>
      <c r="BE59" s="206"/>
      <c r="BF59" s="206"/>
      <c r="BG59" s="194"/>
      <c r="BH59" s="202"/>
      <c r="BI59" s="206"/>
      <c r="BJ59" s="206"/>
      <c r="BK59" s="206"/>
      <c r="BL59" s="203"/>
      <c r="BM59" s="192">
        <f t="shared" si="2"/>
        <v>134.47173083300001</v>
      </c>
      <c r="BN59" s="193">
        <f t="shared" si="3"/>
        <v>77.930000000000021</v>
      </c>
      <c r="BO59" s="194">
        <f t="shared" si="4"/>
        <v>39.849119658999996</v>
      </c>
      <c r="BP59" s="195">
        <f t="shared" si="5"/>
        <v>16.692611174</v>
      </c>
      <c r="BQ59" s="187">
        <f t="shared" si="6"/>
        <v>0</v>
      </c>
      <c r="BR59" s="194"/>
      <c r="BS59" s="195"/>
      <c r="BT59" s="195"/>
      <c r="BU59" s="195"/>
      <c r="BV59" s="195">
        <v>1.5E-3</v>
      </c>
      <c r="BW59" s="195">
        <v>1.9457627550000001</v>
      </c>
      <c r="BX59" s="195"/>
      <c r="BY59" s="195"/>
      <c r="BZ59" s="195"/>
      <c r="CA59" s="195"/>
      <c r="CB59" s="195">
        <v>50</v>
      </c>
      <c r="CC59" s="202">
        <v>37.903356903999999</v>
      </c>
      <c r="CD59" s="194">
        <v>0.04</v>
      </c>
      <c r="CE59" s="195">
        <v>8.9449356279999996</v>
      </c>
      <c r="CF59" s="195">
        <v>2</v>
      </c>
      <c r="CG59" s="195">
        <v>1.882790446</v>
      </c>
      <c r="CH59" s="196">
        <v>2</v>
      </c>
      <c r="CI59" s="195">
        <v>5.8648851000000004</v>
      </c>
      <c r="CJ59" s="195"/>
      <c r="CK59" s="202"/>
      <c r="CL59" s="194"/>
      <c r="CM59" s="207"/>
    </row>
    <row r="60" spans="1:91" ht="18.75" customHeight="1" x14ac:dyDescent="0.25">
      <c r="A60" s="178">
        <f t="shared" si="11"/>
        <v>51</v>
      </c>
      <c r="B60" s="198" t="s">
        <v>141</v>
      </c>
      <c r="C60" s="199" t="s">
        <v>91</v>
      </c>
      <c r="D60" s="199">
        <v>2</v>
      </c>
      <c r="E60" s="199">
        <v>2</v>
      </c>
      <c r="F60" s="199">
        <v>277.3</v>
      </c>
      <c r="G60" s="199">
        <v>1</v>
      </c>
      <c r="H60" s="180">
        <v>5.84</v>
      </c>
      <c r="I60" s="180">
        <v>6.21</v>
      </c>
      <c r="J60" s="180">
        <f t="shared" si="7"/>
        <v>9716.5920000000006</v>
      </c>
      <c r="K60" s="180">
        <f t="shared" si="8"/>
        <v>10332.198</v>
      </c>
      <c r="L60" s="200">
        <v>8.6685119999999998</v>
      </c>
      <c r="M60" s="201">
        <v>8.2654261919999996</v>
      </c>
      <c r="N60" s="183">
        <f t="shared" si="1"/>
        <v>3.1260411107104216</v>
      </c>
      <c r="O60" s="184">
        <f t="shared" si="9"/>
        <v>20.04879</v>
      </c>
      <c r="P60" s="184">
        <f t="shared" si="10"/>
        <v>19.116521264999999</v>
      </c>
      <c r="Q60" s="194"/>
      <c r="R60" s="195"/>
      <c r="S60" s="195"/>
      <c r="T60" s="195"/>
      <c r="U60" s="195"/>
      <c r="V60" s="202"/>
      <c r="W60" s="194"/>
      <c r="X60" s="195"/>
      <c r="Y60" s="195"/>
      <c r="Z60" s="195"/>
      <c r="AA60" s="195"/>
      <c r="AB60" s="202"/>
      <c r="AC60" s="194"/>
      <c r="AD60" s="202"/>
      <c r="AE60" s="194"/>
      <c r="AF60" s="202"/>
      <c r="AG60" s="194"/>
      <c r="AH60" s="203"/>
      <c r="AI60" s="202"/>
      <c r="AJ60" s="194"/>
      <c r="AK60" s="202"/>
      <c r="AL60" s="194"/>
      <c r="AM60" s="202"/>
      <c r="AN60" s="194"/>
      <c r="AO60" s="195"/>
      <c r="AP60" s="195"/>
      <c r="AQ60" s="202"/>
      <c r="AR60" s="194"/>
      <c r="AS60" s="202"/>
      <c r="AT60" s="194"/>
      <c r="AU60" s="202"/>
      <c r="AV60" s="194"/>
      <c r="AW60" s="202"/>
      <c r="AX60" s="204"/>
      <c r="AY60" s="205"/>
      <c r="AZ60" s="194"/>
      <c r="BA60" s="202"/>
      <c r="BB60" s="194"/>
      <c r="BC60" s="202"/>
      <c r="BD60" s="206"/>
      <c r="BE60" s="206"/>
      <c r="BF60" s="206"/>
      <c r="BG60" s="194"/>
      <c r="BH60" s="202"/>
      <c r="BI60" s="206"/>
      <c r="BJ60" s="206"/>
      <c r="BK60" s="206"/>
      <c r="BL60" s="203">
        <v>0.23236039999999999</v>
      </c>
      <c r="BM60" s="192">
        <f t="shared" si="2"/>
        <v>68.457624542800005</v>
      </c>
      <c r="BN60" s="193">
        <f t="shared" si="3"/>
        <v>0.23236039999999999</v>
      </c>
      <c r="BO60" s="194">
        <f t="shared" si="4"/>
        <v>67.858717218799995</v>
      </c>
      <c r="BP60" s="195">
        <f t="shared" si="5"/>
        <v>0.366546924</v>
      </c>
      <c r="BQ60" s="187">
        <f t="shared" si="6"/>
        <v>0</v>
      </c>
      <c r="BR60" s="194"/>
      <c r="BS60" s="195"/>
      <c r="BT60" s="195"/>
      <c r="BU60" s="195"/>
      <c r="BV60" s="195">
        <v>6.4000000000000001E-2</v>
      </c>
      <c r="BW60" s="195">
        <v>61.617437543800001</v>
      </c>
      <c r="BX60" s="195"/>
      <c r="BY60" s="195"/>
      <c r="BZ60" s="195"/>
      <c r="CA60" s="195"/>
      <c r="CB60" s="195">
        <v>8</v>
      </c>
      <c r="CC60" s="202">
        <v>6.2412796749999995</v>
      </c>
      <c r="CD60" s="194"/>
      <c r="CE60" s="195"/>
      <c r="CF60" s="195">
        <v>2</v>
      </c>
      <c r="CG60" s="195">
        <v>0.366546924</v>
      </c>
      <c r="CH60" s="196"/>
      <c r="CI60" s="195"/>
      <c r="CJ60" s="195"/>
      <c r="CK60" s="202"/>
      <c r="CL60" s="194"/>
      <c r="CM60" s="207"/>
    </row>
    <row r="61" spans="1:91" ht="18.75" customHeight="1" x14ac:dyDescent="0.25">
      <c r="A61" s="178">
        <f t="shared" si="11"/>
        <v>52</v>
      </c>
      <c r="B61" s="198" t="s">
        <v>142</v>
      </c>
      <c r="C61" s="199">
        <v>1917</v>
      </c>
      <c r="D61" s="199">
        <v>3</v>
      </c>
      <c r="E61" s="199">
        <v>24</v>
      </c>
      <c r="F61" s="199">
        <v>2161.1</v>
      </c>
      <c r="G61" s="199">
        <v>3</v>
      </c>
      <c r="H61" s="180">
        <v>5.84</v>
      </c>
      <c r="I61" s="180">
        <v>6.21</v>
      </c>
      <c r="J61" s="180">
        <f t="shared" si="7"/>
        <v>75724.943999999989</v>
      </c>
      <c r="K61" s="180">
        <f t="shared" si="8"/>
        <v>80522.585999999996</v>
      </c>
      <c r="L61" s="200">
        <v>76.271600000000007</v>
      </c>
      <c r="M61" s="201">
        <f>L61*$M$2</f>
        <v>72.724970600000006</v>
      </c>
      <c r="N61" s="183">
        <f t="shared" si="1"/>
        <v>3.5292952662995702</v>
      </c>
      <c r="O61" s="184">
        <f t="shared" si="9"/>
        <v>156.24752999999998</v>
      </c>
      <c r="P61" s="184">
        <f t="shared" si="10"/>
        <v>148.98201985499998</v>
      </c>
      <c r="Q61" s="194">
        <v>3.5000000000000003E-2</v>
      </c>
      <c r="R61" s="195">
        <v>10.65</v>
      </c>
      <c r="S61" s="195"/>
      <c r="T61" s="195"/>
      <c r="U61" s="195"/>
      <c r="V61" s="202"/>
      <c r="W61" s="194">
        <v>3</v>
      </c>
      <c r="X61" s="195">
        <v>0.86199999999999999</v>
      </c>
      <c r="Y61" s="195"/>
      <c r="Z61" s="195"/>
      <c r="AA61" s="195"/>
      <c r="AB61" s="202"/>
      <c r="AC61" s="194"/>
      <c r="AD61" s="202"/>
      <c r="AE61" s="194">
        <v>2.3E-2</v>
      </c>
      <c r="AF61" s="202">
        <v>2.649</v>
      </c>
      <c r="AG61" s="194"/>
      <c r="AH61" s="203"/>
      <c r="AI61" s="202"/>
      <c r="AJ61" s="194"/>
      <c r="AK61" s="202"/>
      <c r="AL61" s="194"/>
      <c r="AM61" s="202"/>
      <c r="AN61" s="194"/>
      <c r="AO61" s="195"/>
      <c r="AP61" s="195"/>
      <c r="AQ61" s="202"/>
      <c r="AR61" s="194">
        <v>9.0000000000000011E-3</v>
      </c>
      <c r="AS61" s="202">
        <v>7.3900000000000006</v>
      </c>
      <c r="AT61" s="194">
        <v>1</v>
      </c>
      <c r="AU61" s="202">
        <v>0.88994637099999996</v>
      </c>
      <c r="AV61" s="194">
        <v>1</v>
      </c>
      <c r="AW61" s="202">
        <v>1.818503856</v>
      </c>
      <c r="AX61" s="204">
        <v>2</v>
      </c>
      <c r="AY61" s="205">
        <v>6.2193281015431907</v>
      </c>
      <c r="AZ61" s="194"/>
      <c r="BA61" s="202"/>
      <c r="BB61" s="194"/>
      <c r="BC61" s="202"/>
      <c r="BD61" s="206"/>
      <c r="BE61" s="206"/>
      <c r="BF61" s="206"/>
      <c r="BG61" s="194"/>
      <c r="BH61" s="202"/>
      <c r="BI61" s="206"/>
      <c r="BJ61" s="206"/>
      <c r="BK61" s="206"/>
      <c r="BL61" s="203">
        <v>3.4481579086999998</v>
      </c>
      <c r="BM61" s="192">
        <f t="shared" si="2"/>
        <v>89.052659799543193</v>
      </c>
      <c r="BN61" s="193">
        <f t="shared" si="3"/>
        <v>33.92693623724319</v>
      </c>
      <c r="BO61" s="194">
        <f t="shared" si="4"/>
        <v>23.093271441500001</v>
      </c>
      <c r="BP61" s="195">
        <f t="shared" si="5"/>
        <v>32.032452120800002</v>
      </c>
      <c r="BQ61" s="187">
        <f t="shared" si="6"/>
        <v>0</v>
      </c>
      <c r="BR61" s="194"/>
      <c r="BS61" s="195"/>
      <c r="BT61" s="195"/>
      <c r="BU61" s="195"/>
      <c r="BV61" s="195">
        <v>4.0000000000000001E-3</v>
      </c>
      <c r="BW61" s="195">
        <v>3.5501163755</v>
      </c>
      <c r="BX61" s="195"/>
      <c r="BY61" s="195"/>
      <c r="BZ61" s="195"/>
      <c r="CA61" s="195"/>
      <c r="CB61" s="195">
        <v>25</v>
      </c>
      <c r="CC61" s="202">
        <v>19.543155066000001</v>
      </c>
      <c r="CD61" s="194">
        <v>6.2E-2</v>
      </c>
      <c r="CE61" s="195">
        <v>29.859242120800005</v>
      </c>
      <c r="CF61" s="195">
        <v>1</v>
      </c>
      <c r="CG61" s="195">
        <v>0.18612000000000001</v>
      </c>
      <c r="CH61" s="196">
        <v>1</v>
      </c>
      <c r="CI61" s="195">
        <v>1.98709</v>
      </c>
      <c r="CJ61" s="195"/>
      <c r="CK61" s="202"/>
      <c r="CL61" s="194"/>
      <c r="CM61" s="207"/>
    </row>
    <row r="62" spans="1:91" ht="18.75" customHeight="1" x14ac:dyDescent="0.25">
      <c r="A62" s="178">
        <f t="shared" si="11"/>
        <v>53</v>
      </c>
      <c r="B62" s="198" t="s">
        <v>143</v>
      </c>
      <c r="C62" s="199" t="s">
        <v>91</v>
      </c>
      <c r="D62" s="199">
        <v>4</v>
      </c>
      <c r="E62" s="199">
        <v>32</v>
      </c>
      <c r="F62" s="199">
        <v>2592.1</v>
      </c>
      <c r="G62" s="199">
        <v>3</v>
      </c>
      <c r="H62" s="180">
        <v>5.84</v>
      </c>
      <c r="I62" s="180">
        <v>6.21</v>
      </c>
      <c r="J62" s="180">
        <f t="shared" si="7"/>
        <v>90827.183999999994</v>
      </c>
      <c r="K62" s="180">
        <f t="shared" si="8"/>
        <v>96581.645999999993</v>
      </c>
      <c r="L62" s="200">
        <v>107.81628000000001</v>
      </c>
      <c r="M62" s="201">
        <f>L62*$M$2</f>
        <v>102.80282298</v>
      </c>
      <c r="N62" s="183">
        <f t="shared" si="1"/>
        <v>4.1594182323212845</v>
      </c>
      <c r="O62" s="184">
        <f t="shared" si="9"/>
        <v>187.40882999999999</v>
      </c>
      <c r="P62" s="184">
        <f t="shared" si="10"/>
        <v>178.69431940499999</v>
      </c>
      <c r="Q62" s="194"/>
      <c r="R62" s="195"/>
      <c r="S62" s="195"/>
      <c r="T62" s="195"/>
      <c r="U62" s="195"/>
      <c r="V62" s="202"/>
      <c r="W62" s="194">
        <v>2</v>
      </c>
      <c r="X62" s="195">
        <v>0.58099999999999996</v>
      </c>
      <c r="Y62" s="195"/>
      <c r="Z62" s="195"/>
      <c r="AA62" s="195"/>
      <c r="AB62" s="202"/>
      <c r="AC62" s="194"/>
      <c r="AD62" s="202"/>
      <c r="AE62" s="194"/>
      <c r="AF62" s="202"/>
      <c r="AG62" s="194"/>
      <c r="AH62" s="203"/>
      <c r="AI62" s="202"/>
      <c r="AJ62" s="194"/>
      <c r="AK62" s="202"/>
      <c r="AL62" s="194"/>
      <c r="AM62" s="202"/>
      <c r="AN62" s="194"/>
      <c r="AO62" s="195"/>
      <c r="AP62" s="195"/>
      <c r="AQ62" s="202"/>
      <c r="AR62" s="194"/>
      <c r="AS62" s="202"/>
      <c r="AT62" s="194">
        <v>1</v>
      </c>
      <c r="AU62" s="202">
        <v>3.8969581140000003</v>
      </c>
      <c r="AV62" s="194"/>
      <c r="AW62" s="202"/>
      <c r="AX62" s="204">
        <v>8</v>
      </c>
      <c r="AY62" s="205">
        <v>10.766780000000001</v>
      </c>
      <c r="AZ62" s="194">
        <v>1E-3</v>
      </c>
      <c r="BA62" s="202">
        <v>1.3009999999999999</v>
      </c>
      <c r="BB62" s="194"/>
      <c r="BC62" s="202"/>
      <c r="BD62" s="206"/>
      <c r="BE62" s="206"/>
      <c r="BF62" s="206"/>
      <c r="BG62" s="194"/>
      <c r="BH62" s="202"/>
      <c r="BI62" s="206"/>
      <c r="BJ62" s="206"/>
      <c r="BK62" s="206"/>
      <c r="BL62" s="203">
        <v>3.020829413</v>
      </c>
      <c r="BM62" s="192">
        <f t="shared" si="2"/>
        <v>51.544144267199997</v>
      </c>
      <c r="BN62" s="193">
        <f t="shared" si="3"/>
        <v>19.566567527</v>
      </c>
      <c r="BO62" s="194">
        <f t="shared" si="4"/>
        <v>13.029286791000001</v>
      </c>
      <c r="BP62" s="195">
        <f t="shared" si="5"/>
        <v>18.948289949199999</v>
      </c>
      <c r="BQ62" s="187">
        <f t="shared" si="6"/>
        <v>0</v>
      </c>
      <c r="BR62" s="194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>
        <v>16</v>
      </c>
      <c r="CC62" s="202">
        <v>13.029286791000001</v>
      </c>
      <c r="CD62" s="194">
        <v>2.7E-2</v>
      </c>
      <c r="CE62" s="195">
        <v>11.427236821199999</v>
      </c>
      <c r="CF62" s="195"/>
      <c r="CG62" s="195"/>
      <c r="CH62" s="196">
        <v>3</v>
      </c>
      <c r="CI62" s="195">
        <v>7.5210531280000001</v>
      </c>
      <c r="CJ62" s="195"/>
      <c r="CK62" s="202"/>
      <c r="CL62" s="194"/>
      <c r="CM62" s="207"/>
    </row>
    <row r="63" spans="1:91" ht="18.75" customHeight="1" x14ac:dyDescent="0.25">
      <c r="A63" s="178">
        <f t="shared" si="11"/>
        <v>54</v>
      </c>
      <c r="B63" s="198" t="s">
        <v>144</v>
      </c>
      <c r="C63" s="199">
        <v>2013</v>
      </c>
      <c r="D63" s="199"/>
      <c r="E63" s="199">
        <v>24</v>
      </c>
      <c r="F63" s="199">
        <v>1324.6</v>
      </c>
      <c r="G63" s="199">
        <v>2</v>
      </c>
      <c r="H63" s="180">
        <v>5.84</v>
      </c>
      <c r="I63" s="180">
        <v>6.21</v>
      </c>
      <c r="J63" s="180">
        <f t="shared" si="7"/>
        <v>46413.983999999997</v>
      </c>
      <c r="K63" s="180">
        <f t="shared" si="8"/>
        <v>49354.595999999998</v>
      </c>
      <c r="L63" s="200"/>
      <c r="M63" s="201"/>
      <c r="N63" s="183">
        <f t="shared" si="1"/>
        <v>0</v>
      </c>
      <c r="O63" s="184">
        <f t="shared" si="9"/>
        <v>95.768579999999986</v>
      </c>
      <c r="P63" s="184">
        <f t="shared" si="10"/>
        <v>91.315341029999985</v>
      </c>
      <c r="Q63" s="194"/>
      <c r="R63" s="195"/>
      <c r="S63" s="195"/>
      <c r="T63" s="195"/>
      <c r="U63" s="195"/>
      <c r="V63" s="202"/>
      <c r="W63" s="194"/>
      <c r="X63" s="195"/>
      <c r="Y63" s="195"/>
      <c r="Z63" s="195"/>
      <c r="AA63" s="195"/>
      <c r="AB63" s="202"/>
      <c r="AC63" s="194"/>
      <c r="AD63" s="202"/>
      <c r="AE63" s="194"/>
      <c r="AF63" s="202"/>
      <c r="AG63" s="194"/>
      <c r="AH63" s="203"/>
      <c r="AI63" s="202"/>
      <c r="AJ63" s="194"/>
      <c r="AK63" s="202"/>
      <c r="AL63" s="194"/>
      <c r="AM63" s="202"/>
      <c r="AN63" s="194"/>
      <c r="AO63" s="195"/>
      <c r="AP63" s="195"/>
      <c r="AQ63" s="202"/>
      <c r="AR63" s="194"/>
      <c r="AS63" s="202"/>
      <c r="AT63" s="194"/>
      <c r="AU63" s="202"/>
      <c r="AV63" s="194"/>
      <c r="AW63" s="202"/>
      <c r="AX63" s="204"/>
      <c r="AY63" s="205"/>
      <c r="AZ63" s="194"/>
      <c r="BA63" s="202"/>
      <c r="BB63" s="194"/>
      <c r="BC63" s="202"/>
      <c r="BD63" s="206"/>
      <c r="BE63" s="206"/>
      <c r="BF63" s="206"/>
      <c r="BG63" s="194"/>
      <c r="BH63" s="202"/>
      <c r="BI63" s="206"/>
      <c r="BJ63" s="206"/>
      <c r="BK63" s="206"/>
      <c r="BL63" s="203"/>
      <c r="BM63" s="192"/>
      <c r="BN63" s="193"/>
      <c r="BO63" s="194"/>
      <c r="BP63" s="195"/>
      <c r="BQ63" s="187"/>
      <c r="BR63" s="194"/>
      <c r="BS63" s="195"/>
      <c r="BT63" s="195">
        <v>1E-3</v>
      </c>
      <c r="BU63" s="195">
        <v>0.94143775000000007</v>
      </c>
      <c r="BV63" s="195"/>
      <c r="BW63" s="195"/>
      <c r="BX63" s="195"/>
      <c r="BY63" s="195"/>
      <c r="BZ63" s="195"/>
      <c r="CA63" s="195"/>
      <c r="CB63" s="195">
        <v>1</v>
      </c>
      <c r="CC63" s="202">
        <v>0.39231655999999998</v>
      </c>
      <c r="CD63" s="194"/>
      <c r="CE63" s="195"/>
      <c r="CF63" s="195">
        <v>1</v>
      </c>
      <c r="CG63" s="195">
        <v>0.284570769</v>
      </c>
      <c r="CH63" s="196">
        <v>1</v>
      </c>
      <c r="CI63" s="195">
        <v>2.7092551409999999</v>
      </c>
      <c r="CJ63" s="195"/>
      <c r="CK63" s="202"/>
      <c r="CL63" s="194"/>
      <c r="CM63" s="207"/>
    </row>
    <row r="64" spans="1:91" ht="18.75" customHeight="1" x14ac:dyDescent="0.25">
      <c r="A64" s="178">
        <f t="shared" si="11"/>
        <v>55</v>
      </c>
      <c r="B64" s="198" t="s">
        <v>145</v>
      </c>
      <c r="C64" s="199">
        <v>1959</v>
      </c>
      <c r="D64" s="199">
        <v>2</v>
      </c>
      <c r="E64" s="199">
        <v>8</v>
      </c>
      <c r="F64" s="199">
        <v>290.2</v>
      </c>
      <c r="G64" s="199">
        <v>1</v>
      </c>
      <c r="H64" s="180">
        <v>5.84</v>
      </c>
      <c r="I64" s="180">
        <v>6.21</v>
      </c>
      <c r="J64" s="180">
        <f t="shared" si="7"/>
        <v>10168.607999999998</v>
      </c>
      <c r="K64" s="180">
        <f t="shared" si="8"/>
        <v>10812.851999999999</v>
      </c>
      <c r="L64" s="200">
        <v>17.690519999999999</v>
      </c>
      <c r="M64" s="201">
        <f>L64*$M$2</f>
        <v>16.867910819999999</v>
      </c>
      <c r="N64" s="183">
        <f t="shared" si="1"/>
        <v>6.0959751895244656</v>
      </c>
      <c r="O64" s="184">
        <f t="shared" si="9"/>
        <v>20.981459999999998</v>
      </c>
      <c r="P64" s="184">
        <f t="shared" si="10"/>
        <v>20.00582211</v>
      </c>
      <c r="Q64" s="194"/>
      <c r="R64" s="195"/>
      <c r="S64" s="195"/>
      <c r="T64" s="195"/>
      <c r="U64" s="195"/>
      <c r="V64" s="202"/>
      <c r="W64" s="194">
        <v>1</v>
      </c>
      <c r="X64" s="195">
        <v>0.22800000000000001</v>
      </c>
      <c r="Y64" s="195">
        <v>31</v>
      </c>
      <c r="Z64" s="195">
        <v>30.084</v>
      </c>
      <c r="AA64" s="195"/>
      <c r="AB64" s="202"/>
      <c r="AC64" s="194"/>
      <c r="AD64" s="202"/>
      <c r="AE64" s="194"/>
      <c r="AF64" s="202"/>
      <c r="AG64" s="194"/>
      <c r="AH64" s="203"/>
      <c r="AI64" s="202"/>
      <c r="AJ64" s="194"/>
      <c r="AK64" s="202"/>
      <c r="AL64" s="194"/>
      <c r="AM64" s="202"/>
      <c r="AN64" s="194">
        <v>5</v>
      </c>
      <c r="AO64" s="195">
        <v>4.4370000000000003</v>
      </c>
      <c r="AP64" s="195"/>
      <c r="AQ64" s="202"/>
      <c r="AR64" s="194"/>
      <c r="AS64" s="202"/>
      <c r="AT64" s="194"/>
      <c r="AU64" s="202"/>
      <c r="AV64" s="194"/>
      <c r="AW64" s="202"/>
      <c r="AX64" s="204"/>
      <c r="AY64" s="205"/>
      <c r="AZ64" s="194"/>
      <c r="BA64" s="202"/>
      <c r="BB64" s="194"/>
      <c r="BC64" s="202"/>
      <c r="BD64" s="206"/>
      <c r="BE64" s="206"/>
      <c r="BF64" s="206"/>
      <c r="BG64" s="194"/>
      <c r="BH64" s="202"/>
      <c r="BI64" s="206"/>
      <c r="BJ64" s="206"/>
      <c r="BK64" s="206"/>
      <c r="BL64" s="203"/>
      <c r="BM64" s="192">
        <f t="shared" ref="BM64:BM127" si="14">R64+T64+V64+X64+Z64+AB64+AD64+AF64+AI64+AK64+AM64+AO64+AQ64+AS64+AU64+AW64+AY64+BA64+BB64+BC64+BD64+BF64+BH64+BI64+BK64+BL64+BO64+BP64</f>
        <v>44.793868747000005</v>
      </c>
      <c r="BN64" s="193">
        <f t="shared" ref="BN64:BN127" si="15">R64+T64+V64+X64+Z64+AB64+AD64+AF64+AI64+AK64+AM64+AO64+AQ64+AS64+AU64+AW64+AY64+BA64+BB64+BC64+BD64+BF64+BH64+BI64+BK64+BL64</f>
        <v>34.749000000000002</v>
      </c>
      <c r="BO64" s="194">
        <f t="shared" si="4"/>
        <v>7.2201607599999997</v>
      </c>
      <c r="BP64" s="195">
        <f t="shared" si="5"/>
        <v>2.824707987</v>
      </c>
      <c r="BQ64" s="187">
        <f t="shared" si="6"/>
        <v>0</v>
      </c>
      <c r="BR64" s="194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>
        <v>8</v>
      </c>
      <c r="CC64" s="202">
        <v>7.2201607599999997</v>
      </c>
      <c r="CD64" s="194"/>
      <c r="CE64" s="195"/>
      <c r="CF64" s="195"/>
      <c r="CG64" s="195"/>
      <c r="CH64" s="196">
        <v>1</v>
      </c>
      <c r="CI64" s="195">
        <v>2.824707987</v>
      </c>
      <c r="CJ64" s="195"/>
      <c r="CK64" s="202"/>
      <c r="CL64" s="194"/>
      <c r="CM64" s="207"/>
    </row>
    <row r="65" spans="1:91" ht="18.75" customHeight="1" x14ac:dyDescent="0.25">
      <c r="A65" s="178">
        <f t="shared" si="11"/>
        <v>56</v>
      </c>
      <c r="B65" s="198" t="s">
        <v>146</v>
      </c>
      <c r="C65" s="199">
        <v>1958</v>
      </c>
      <c r="D65" s="199">
        <v>2</v>
      </c>
      <c r="E65" s="199">
        <v>8</v>
      </c>
      <c r="F65" s="199">
        <v>295.89999999999998</v>
      </c>
      <c r="G65" s="199">
        <v>1</v>
      </c>
      <c r="H65" s="180">
        <v>5.84</v>
      </c>
      <c r="I65" s="180">
        <v>6.21</v>
      </c>
      <c r="J65" s="180">
        <f t="shared" si="7"/>
        <v>10368.335999999999</v>
      </c>
      <c r="K65" s="180">
        <f t="shared" si="8"/>
        <v>11025.233999999999</v>
      </c>
      <c r="L65" s="200">
        <v>18.038160000000001</v>
      </c>
      <c r="M65" s="201">
        <f>L65*$M$2</f>
        <v>17.199385560000003</v>
      </c>
      <c r="N65" s="183">
        <f t="shared" si="1"/>
        <v>6.0960324433930388</v>
      </c>
      <c r="O65" s="184">
        <f t="shared" si="9"/>
        <v>21.39357</v>
      </c>
      <c r="P65" s="184">
        <f t="shared" si="10"/>
        <v>20.398768995000001</v>
      </c>
      <c r="Q65" s="194"/>
      <c r="R65" s="195"/>
      <c r="S65" s="195"/>
      <c r="T65" s="195"/>
      <c r="U65" s="195"/>
      <c r="V65" s="202"/>
      <c r="W65" s="194">
        <v>1</v>
      </c>
      <c r="X65" s="195">
        <v>0.22800000000000001</v>
      </c>
      <c r="Y65" s="195">
        <v>36</v>
      </c>
      <c r="Z65" s="195">
        <v>34.965000000000003</v>
      </c>
      <c r="AA65" s="195"/>
      <c r="AB65" s="202"/>
      <c r="AC65" s="194"/>
      <c r="AD65" s="202"/>
      <c r="AE65" s="194"/>
      <c r="AF65" s="202"/>
      <c r="AG65" s="194"/>
      <c r="AH65" s="203"/>
      <c r="AI65" s="202"/>
      <c r="AJ65" s="194"/>
      <c r="AK65" s="202"/>
      <c r="AL65" s="194"/>
      <c r="AM65" s="202"/>
      <c r="AN65" s="194"/>
      <c r="AO65" s="195"/>
      <c r="AP65" s="195"/>
      <c r="AQ65" s="202"/>
      <c r="AR65" s="194"/>
      <c r="AS65" s="202"/>
      <c r="AT65" s="194"/>
      <c r="AU65" s="202"/>
      <c r="AV65" s="194"/>
      <c r="AW65" s="202"/>
      <c r="AX65" s="204"/>
      <c r="AY65" s="205"/>
      <c r="AZ65" s="194">
        <v>3.5000000000000001E-3</v>
      </c>
      <c r="BA65" s="202">
        <v>1.51</v>
      </c>
      <c r="BB65" s="194"/>
      <c r="BC65" s="202"/>
      <c r="BD65" s="206"/>
      <c r="BE65" s="206"/>
      <c r="BF65" s="206"/>
      <c r="BG65" s="194"/>
      <c r="BH65" s="202"/>
      <c r="BI65" s="206"/>
      <c r="BJ65" s="206"/>
      <c r="BK65" s="206"/>
      <c r="BL65" s="203">
        <v>28.649324229999998</v>
      </c>
      <c r="BM65" s="192">
        <f t="shared" si="14"/>
        <v>83.152073243099991</v>
      </c>
      <c r="BN65" s="193">
        <f t="shared" si="15"/>
        <v>65.352324229999994</v>
      </c>
      <c r="BO65" s="194">
        <f t="shared" si="4"/>
        <v>14.860213872100001</v>
      </c>
      <c r="BP65" s="195">
        <f t="shared" si="5"/>
        <v>2.9395351409999999</v>
      </c>
      <c r="BQ65" s="187">
        <f t="shared" si="6"/>
        <v>0</v>
      </c>
      <c r="BR65" s="194"/>
      <c r="BS65" s="195"/>
      <c r="BT65" s="195">
        <v>1.5E-3</v>
      </c>
      <c r="BU65" s="195">
        <v>1.0183953488999999</v>
      </c>
      <c r="BV65" s="195">
        <v>1.2E-2</v>
      </c>
      <c r="BW65" s="195">
        <v>8.9392555932000004</v>
      </c>
      <c r="BX65" s="195"/>
      <c r="BY65" s="195"/>
      <c r="BZ65" s="195"/>
      <c r="CA65" s="195"/>
      <c r="CB65" s="195">
        <v>6</v>
      </c>
      <c r="CC65" s="202">
        <v>4.9025629300000002</v>
      </c>
      <c r="CD65" s="194"/>
      <c r="CE65" s="195"/>
      <c r="CF65" s="195">
        <v>1</v>
      </c>
      <c r="CG65" s="195">
        <v>0.23028000000000001</v>
      </c>
      <c r="CH65" s="196">
        <v>1</v>
      </c>
      <c r="CI65" s="195">
        <v>2.7092551409999999</v>
      </c>
      <c r="CJ65" s="195"/>
      <c r="CK65" s="202"/>
      <c r="CL65" s="194"/>
      <c r="CM65" s="207"/>
    </row>
    <row r="66" spans="1:91" ht="18" customHeight="1" x14ac:dyDescent="0.25">
      <c r="A66" s="178">
        <f t="shared" si="11"/>
        <v>57</v>
      </c>
      <c r="B66" s="198" t="s">
        <v>147</v>
      </c>
      <c r="C66" s="199">
        <v>1965</v>
      </c>
      <c r="D66" s="199">
        <v>4</v>
      </c>
      <c r="E66" s="199">
        <v>32</v>
      </c>
      <c r="F66" s="199">
        <v>1286.3</v>
      </c>
      <c r="G66" s="199">
        <v>2</v>
      </c>
      <c r="H66" s="180">
        <v>5.84</v>
      </c>
      <c r="I66" s="180">
        <v>6.21</v>
      </c>
      <c r="J66" s="180">
        <f t="shared" si="7"/>
        <v>45071.951999999997</v>
      </c>
      <c r="K66" s="180">
        <f t="shared" si="8"/>
        <v>47927.538</v>
      </c>
      <c r="L66" s="200">
        <v>78.412847999999997</v>
      </c>
      <c r="M66" s="201">
        <v>74.766650568000003</v>
      </c>
      <c r="N66" s="183">
        <f t="shared" si="1"/>
        <v>6.0960000000000001</v>
      </c>
      <c r="O66" s="184">
        <f t="shared" si="9"/>
        <v>92.999489999999994</v>
      </c>
      <c r="P66" s="184">
        <f t="shared" si="10"/>
        <v>88.675013714999992</v>
      </c>
      <c r="Q66" s="194"/>
      <c r="R66" s="195"/>
      <c r="S66" s="195"/>
      <c r="T66" s="195"/>
      <c r="U66" s="195"/>
      <c r="V66" s="202"/>
      <c r="W66" s="194">
        <v>3</v>
      </c>
      <c r="X66" s="195">
        <v>0.50600000000000001</v>
      </c>
      <c r="Y66" s="195"/>
      <c r="Z66" s="195"/>
      <c r="AA66" s="195"/>
      <c r="AB66" s="202"/>
      <c r="AC66" s="194"/>
      <c r="AD66" s="202"/>
      <c r="AE66" s="194"/>
      <c r="AF66" s="202"/>
      <c r="AG66" s="194"/>
      <c r="AH66" s="203"/>
      <c r="AI66" s="202"/>
      <c r="AJ66" s="194"/>
      <c r="AK66" s="202"/>
      <c r="AL66" s="194"/>
      <c r="AM66" s="202"/>
      <c r="AN66" s="194">
        <v>1</v>
      </c>
      <c r="AO66" s="195">
        <v>0.81399999999999995</v>
      </c>
      <c r="AP66" s="195"/>
      <c r="AQ66" s="202"/>
      <c r="AR66" s="194"/>
      <c r="AS66" s="202"/>
      <c r="AT66" s="194"/>
      <c r="AU66" s="202"/>
      <c r="AV66" s="194"/>
      <c r="AW66" s="202"/>
      <c r="AX66" s="204">
        <v>4</v>
      </c>
      <c r="AY66" s="205">
        <v>1.6357976240000001</v>
      </c>
      <c r="AZ66" s="194"/>
      <c r="BA66" s="202"/>
      <c r="BB66" s="194"/>
      <c r="BC66" s="202"/>
      <c r="BD66" s="206"/>
      <c r="BE66" s="206"/>
      <c r="BF66" s="206"/>
      <c r="BG66" s="194"/>
      <c r="BH66" s="202"/>
      <c r="BI66" s="206"/>
      <c r="BJ66" s="206"/>
      <c r="BK66" s="206"/>
      <c r="BL66" s="203">
        <v>11.20783</v>
      </c>
      <c r="BM66" s="192">
        <f t="shared" si="14"/>
        <v>32.658558378999999</v>
      </c>
      <c r="BN66" s="193">
        <f t="shared" si="15"/>
        <v>14.163627624</v>
      </c>
      <c r="BO66" s="194">
        <f t="shared" si="4"/>
        <v>17.396930755</v>
      </c>
      <c r="BP66" s="195">
        <f t="shared" si="5"/>
        <v>1.0980000000000001</v>
      </c>
      <c r="BQ66" s="187">
        <f t="shared" si="6"/>
        <v>0</v>
      </c>
      <c r="BR66" s="194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>
        <v>17</v>
      </c>
      <c r="CC66" s="202">
        <v>17.396930755</v>
      </c>
      <c r="CD66" s="194"/>
      <c r="CE66" s="195"/>
      <c r="CF66" s="195">
        <v>3</v>
      </c>
      <c r="CG66" s="195">
        <v>1.0980000000000001</v>
      </c>
      <c r="CH66" s="196"/>
      <c r="CI66" s="195"/>
      <c r="CJ66" s="195"/>
      <c r="CK66" s="202"/>
      <c r="CL66" s="194"/>
      <c r="CM66" s="207"/>
    </row>
    <row r="67" spans="1:91" ht="18.75" customHeight="1" x14ac:dyDescent="0.25">
      <c r="A67" s="178">
        <f t="shared" si="11"/>
        <v>58</v>
      </c>
      <c r="B67" s="198" t="s">
        <v>148</v>
      </c>
      <c r="C67" s="199" t="s">
        <v>120</v>
      </c>
      <c r="D67" s="199">
        <v>3</v>
      </c>
      <c r="E67" s="199">
        <v>17</v>
      </c>
      <c r="F67" s="199">
        <v>1346.8</v>
      </c>
      <c r="G67" s="199">
        <v>2</v>
      </c>
      <c r="H67" s="180">
        <v>5.84</v>
      </c>
      <c r="I67" s="180">
        <v>6.21</v>
      </c>
      <c r="J67" s="180">
        <f t="shared" si="7"/>
        <v>47191.872000000003</v>
      </c>
      <c r="K67" s="180">
        <f t="shared" si="8"/>
        <v>50181.767999999996</v>
      </c>
      <c r="L67" s="200">
        <v>80.928370000000001</v>
      </c>
      <c r="M67" s="201">
        <f t="shared" ref="M67:M81" si="16">L67*$M$2</f>
        <v>77.165200795000004</v>
      </c>
      <c r="N67" s="183">
        <f t="shared" si="1"/>
        <v>6.0089374814374814</v>
      </c>
      <c r="O67" s="184">
        <f t="shared" si="9"/>
        <v>97.373639999999995</v>
      </c>
      <c r="P67" s="184">
        <f t="shared" si="10"/>
        <v>92.84576573999999</v>
      </c>
      <c r="Q67" s="194"/>
      <c r="R67" s="195"/>
      <c r="S67" s="195"/>
      <c r="T67" s="195"/>
      <c r="U67" s="195"/>
      <c r="V67" s="202"/>
      <c r="W67" s="194">
        <v>3</v>
      </c>
      <c r="X67" s="195">
        <v>0.84299999999999997</v>
      </c>
      <c r="Y67" s="195"/>
      <c r="Z67" s="195"/>
      <c r="AA67" s="195"/>
      <c r="AB67" s="202"/>
      <c r="AC67" s="194"/>
      <c r="AD67" s="202"/>
      <c r="AE67" s="194">
        <v>6.0999999999999999E-2</v>
      </c>
      <c r="AF67" s="202">
        <v>14.48</v>
      </c>
      <c r="AG67" s="194"/>
      <c r="AH67" s="203"/>
      <c r="AI67" s="202"/>
      <c r="AJ67" s="194"/>
      <c r="AK67" s="202"/>
      <c r="AL67" s="194"/>
      <c r="AM67" s="202"/>
      <c r="AN67" s="194">
        <v>6</v>
      </c>
      <c r="AO67" s="195">
        <v>5.9859999999999998</v>
      </c>
      <c r="AP67" s="195"/>
      <c r="AQ67" s="202"/>
      <c r="AR67" s="194"/>
      <c r="AS67" s="202"/>
      <c r="AT67" s="194"/>
      <c r="AU67" s="202"/>
      <c r="AV67" s="194"/>
      <c r="AW67" s="202"/>
      <c r="AX67" s="204">
        <v>19</v>
      </c>
      <c r="AY67" s="205">
        <v>14.513038160000001</v>
      </c>
      <c r="AZ67" s="194"/>
      <c r="BA67" s="202"/>
      <c r="BB67" s="194"/>
      <c r="BC67" s="202"/>
      <c r="BD67" s="206"/>
      <c r="BE67" s="206"/>
      <c r="BF67" s="206"/>
      <c r="BG67" s="194"/>
      <c r="BH67" s="202"/>
      <c r="BI67" s="206"/>
      <c r="BJ67" s="206"/>
      <c r="BK67" s="206"/>
      <c r="BL67" s="203">
        <v>1.9259071712</v>
      </c>
      <c r="BM67" s="192">
        <f t="shared" si="14"/>
        <v>52.864086052200008</v>
      </c>
      <c r="BN67" s="193">
        <f t="shared" si="15"/>
        <v>37.747945331200008</v>
      </c>
      <c r="BO67" s="194">
        <f t="shared" si="4"/>
        <v>11.831499233999999</v>
      </c>
      <c r="BP67" s="195">
        <f t="shared" si="5"/>
        <v>3.284641487</v>
      </c>
      <c r="BQ67" s="187">
        <f t="shared" si="6"/>
        <v>0</v>
      </c>
      <c r="BR67" s="194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>
        <v>11</v>
      </c>
      <c r="CC67" s="202">
        <v>11.831499233999999</v>
      </c>
      <c r="CD67" s="194"/>
      <c r="CE67" s="195"/>
      <c r="CF67" s="195">
        <v>2</v>
      </c>
      <c r="CG67" s="195">
        <v>0.4599335</v>
      </c>
      <c r="CH67" s="196">
        <v>1</v>
      </c>
      <c r="CI67" s="195">
        <v>2.824707987</v>
      </c>
      <c r="CJ67" s="195"/>
      <c r="CK67" s="202"/>
      <c r="CL67" s="194"/>
      <c r="CM67" s="207"/>
    </row>
    <row r="68" spans="1:91" ht="18" customHeight="1" x14ac:dyDescent="0.25">
      <c r="A68" s="178">
        <f t="shared" si="11"/>
        <v>59</v>
      </c>
      <c r="B68" s="198" t="s">
        <v>149</v>
      </c>
      <c r="C68" s="199">
        <v>1963</v>
      </c>
      <c r="D68" s="199">
        <v>4</v>
      </c>
      <c r="E68" s="199">
        <v>48</v>
      </c>
      <c r="F68" s="199">
        <v>2024.5</v>
      </c>
      <c r="G68" s="199">
        <v>3</v>
      </c>
      <c r="H68" s="180">
        <v>5.84</v>
      </c>
      <c r="I68" s="180">
        <v>6.21</v>
      </c>
      <c r="J68" s="180">
        <f t="shared" si="7"/>
        <v>70938.48</v>
      </c>
      <c r="K68" s="180">
        <f t="shared" si="8"/>
        <v>75432.87</v>
      </c>
      <c r="L68" s="200">
        <v>123.39660000000001</v>
      </c>
      <c r="M68" s="201">
        <f t="shared" si="16"/>
        <v>117.65865810000001</v>
      </c>
      <c r="N68" s="183">
        <f t="shared" si="1"/>
        <v>6.0951642380834778</v>
      </c>
      <c r="O68" s="184">
        <f t="shared" si="9"/>
        <v>146.37134999999998</v>
      </c>
      <c r="P68" s="184">
        <f t="shared" si="10"/>
        <v>139.56508222499997</v>
      </c>
      <c r="Q68" s="194">
        <v>1.7999999999999999E-2</v>
      </c>
      <c r="R68" s="195">
        <v>23.594999999999999</v>
      </c>
      <c r="S68" s="195"/>
      <c r="T68" s="195"/>
      <c r="U68" s="195"/>
      <c r="V68" s="202"/>
      <c r="W68" s="194"/>
      <c r="X68" s="195"/>
      <c r="Y68" s="195">
        <v>63</v>
      </c>
      <c r="Z68" s="195">
        <v>60.58</v>
      </c>
      <c r="AA68" s="195"/>
      <c r="AB68" s="202"/>
      <c r="AC68" s="194"/>
      <c r="AD68" s="202"/>
      <c r="AE68" s="194"/>
      <c r="AF68" s="202"/>
      <c r="AG68" s="194">
        <v>0.20799999999999999</v>
      </c>
      <c r="AH68" s="203">
        <v>3</v>
      </c>
      <c r="AI68" s="202">
        <v>287.76400000000001</v>
      </c>
      <c r="AJ68" s="194"/>
      <c r="AK68" s="202"/>
      <c r="AL68" s="194"/>
      <c r="AM68" s="202"/>
      <c r="AN68" s="194">
        <v>7</v>
      </c>
      <c r="AO68" s="195">
        <v>6.4670000000000005</v>
      </c>
      <c r="AP68" s="195"/>
      <c r="AQ68" s="202"/>
      <c r="AR68" s="194"/>
      <c r="AS68" s="202"/>
      <c r="AT68" s="194"/>
      <c r="AU68" s="202"/>
      <c r="AV68" s="194"/>
      <c r="AW68" s="202"/>
      <c r="AX68" s="204">
        <v>9</v>
      </c>
      <c r="AY68" s="205">
        <v>2.2816301020800003</v>
      </c>
      <c r="AZ68" s="194">
        <v>9.0000000000000011E-3</v>
      </c>
      <c r="BA68" s="202">
        <v>14.878273799999999</v>
      </c>
      <c r="BB68" s="194"/>
      <c r="BC68" s="202"/>
      <c r="BD68" s="206"/>
      <c r="BE68" s="206"/>
      <c r="BF68" s="206"/>
      <c r="BG68" s="194"/>
      <c r="BH68" s="202"/>
      <c r="BI68" s="206"/>
      <c r="BJ68" s="206"/>
      <c r="BK68" s="206"/>
      <c r="BL68" s="203">
        <v>3.0185644444000004</v>
      </c>
      <c r="BM68" s="192">
        <f t="shared" si="14"/>
        <v>429.57854566727997</v>
      </c>
      <c r="BN68" s="193">
        <f t="shared" si="15"/>
        <v>398.58446834647998</v>
      </c>
      <c r="BO68" s="194">
        <f t="shared" si="4"/>
        <v>30.340072987799996</v>
      </c>
      <c r="BP68" s="195">
        <f t="shared" si="5"/>
        <v>0.65400433300000005</v>
      </c>
      <c r="BQ68" s="187">
        <f t="shared" si="6"/>
        <v>0</v>
      </c>
      <c r="BR68" s="194"/>
      <c r="BS68" s="195"/>
      <c r="BT68" s="195"/>
      <c r="BU68" s="195"/>
      <c r="BV68" s="195">
        <v>2E-3</v>
      </c>
      <c r="BW68" s="195">
        <v>1.9342347368000001</v>
      </c>
      <c r="BX68" s="195"/>
      <c r="BY68" s="195"/>
      <c r="BZ68" s="195"/>
      <c r="CA68" s="195"/>
      <c r="CB68" s="195">
        <v>27</v>
      </c>
      <c r="CC68" s="202">
        <v>28.405838250999995</v>
      </c>
      <c r="CD68" s="194"/>
      <c r="CE68" s="195"/>
      <c r="CF68" s="195">
        <v>3</v>
      </c>
      <c r="CG68" s="195">
        <v>0.65400433300000005</v>
      </c>
      <c r="CH68" s="196"/>
      <c r="CI68" s="195"/>
      <c r="CJ68" s="195"/>
      <c r="CK68" s="202"/>
      <c r="CL68" s="194"/>
      <c r="CM68" s="207"/>
    </row>
    <row r="69" spans="1:91" ht="18.75" customHeight="1" x14ac:dyDescent="0.25">
      <c r="A69" s="178">
        <f t="shared" si="11"/>
        <v>60</v>
      </c>
      <c r="B69" s="198" t="s">
        <v>150</v>
      </c>
      <c r="C69" s="199">
        <v>1964</v>
      </c>
      <c r="D69" s="199">
        <v>5</v>
      </c>
      <c r="E69" s="199">
        <v>56</v>
      </c>
      <c r="F69" s="199">
        <v>2496.6</v>
      </c>
      <c r="G69" s="199">
        <v>3</v>
      </c>
      <c r="H69" s="180">
        <v>5.84</v>
      </c>
      <c r="I69" s="180">
        <v>6.21</v>
      </c>
      <c r="J69" s="180">
        <f t="shared" si="7"/>
        <v>87480.863999999987</v>
      </c>
      <c r="K69" s="180">
        <f t="shared" si="8"/>
        <v>93023.315999999992</v>
      </c>
      <c r="L69" s="200">
        <v>143.38534999999999</v>
      </c>
      <c r="M69" s="201">
        <f t="shared" si="16"/>
        <v>136.717931225</v>
      </c>
      <c r="N69" s="183">
        <f t="shared" si="1"/>
        <v>5.7432247857085637</v>
      </c>
      <c r="O69" s="184">
        <f t="shared" si="9"/>
        <v>180.50417999999999</v>
      </c>
      <c r="P69" s="184">
        <f t="shared" si="10"/>
        <v>172.11073562999999</v>
      </c>
      <c r="Q69" s="194"/>
      <c r="R69" s="195"/>
      <c r="S69" s="195"/>
      <c r="T69" s="195"/>
      <c r="U69" s="195"/>
      <c r="V69" s="202"/>
      <c r="W69" s="194"/>
      <c r="X69" s="195"/>
      <c r="Y69" s="195"/>
      <c r="Z69" s="195"/>
      <c r="AA69" s="195"/>
      <c r="AB69" s="202"/>
      <c r="AC69" s="194"/>
      <c r="AD69" s="202"/>
      <c r="AE69" s="194"/>
      <c r="AF69" s="202"/>
      <c r="AG69" s="194">
        <v>0.22499999999999998</v>
      </c>
      <c r="AH69" s="203">
        <v>3</v>
      </c>
      <c r="AI69" s="202">
        <v>258.48400000000004</v>
      </c>
      <c r="AJ69" s="194"/>
      <c r="AK69" s="202"/>
      <c r="AL69" s="194"/>
      <c r="AM69" s="202"/>
      <c r="AN69" s="194">
        <v>2</v>
      </c>
      <c r="AO69" s="195">
        <v>2.1789999999999998</v>
      </c>
      <c r="AP69" s="195"/>
      <c r="AQ69" s="202"/>
      <c r="AR69" s="194"/>
      <c r="AS69" s="202"/>
      <c r="AT69" s="194"/>
      <c r="AU69" s="202"/>
      <c r="AV69" s="194"/>
      <c r="AW69" s="202"/>
      <c r="AX69" s="204">
        <v>12</v>
      </c>
      <c r="AY69" s="205">
        <v>12.753091660000001</v>
      </c>
      <c r="AZ69" s="194">
        <v>6.5000000000000006E-3</v>
      </c>
      <c r="BA69" s="202">
        <v>9.9154018320000006</v>
      </c>
      <c r="BB69" s="194"/>
      <c r="BC69" s="202"/>
      <c r="BD69" s="206"/>
      <c r="BE69" s="206"/>
      <c r="BF69" s="206"/>
      <c r="BG69" s="194"/>
      <c r="BH69" s="202"/>
      <c r="BI69" s="206"/>
      <c r="BJ69" s="206"/>
      <c r="BK69" s="206"/>
      <c r="BL69" s="203">
        <v>3.2959542299999995</v>
      </c>
      <c r="BM69" s="192">
        <f t="shared" si="14"/>
        <v>349.91998021400002</v>
      </c>
      <c r="BN69" s="193">
        <f t="shared" si="15"/>
        <v>286.627447722</v>
      </c>
      <c r="BO69" s="194">
        <f t="shared" si="4"/>
        <v>23.130320377999997</v>
      </c>
      <c r="BP69" s="195">
        <f t="shared" si="5"/>
        <v>40.162212113999992</v>
      </c>
      <c r="BQ69" s="187">
        <f t="shared" si="6"/>
        <v>0</v>
      </c>
      <c r="BR69" s="194"/>
      <c r="BS69" s="195"/>
      <c r="BT69" s="195"/>
      <c r="BU69" s="195"/>
      <c r="BV69" s="195"/>
      <c r="BW69" s="195"/>
      <c r="BX69" s="195">
        <v>8.5000000000000006E-3</v>
      </c>
      <c r="BY69" s="195">
        <v>12.597762695999998</v>
      </c>
      <c r="BZ69" s="195"/>
      <c r="CA69" s="195"/>
      <c r="CB69" s="195">
        <v>12</v>
      </c>
      <c r="CC69" s="202">
        <v>10.532557681999998</v>
      </c>
      <c r="CD69" s="194">
        <v>0.06</v>
      </c>
      <c r="CE69" s="195">
        <v>34.371461831999994</v>
      </c>
      <c r="CF69" s="195">
        <v>2</v>
      </c>
      <c r="CG69" s="195">
        <v>0.37224000000000002</v>
      </c>
      <c r="CH69" s="196">
        <v>2</v>
      </c>
      <c r="CI69" s="195">
        <v>5.4185102819999997</v>
      </c>
      <c r="CJ69" s="195"/>
      <c r="CK69" s="202"/>
      <c r="CL69" s="194"/>
      <c r="CM69" s="207"/>
    </row>
    <row r="70" spans="1:91" ht="18.75" customHeight="1" x14ac:dyDescent="0.25">
      <c r="A70" s="178">
        <f t="shared" si="11"/>
        <v>61</v>
      </c>
      <c r="B70" s="198" t="s">
        <v>151</v>
      </c>
      <c r="C70" s="199" t="s">
        <v>152</v>
      </c>
      <c r="D70" s="199">
        <v>2</v>
      </c>
      <c r="E70" s="199">
        <v>8</v>
      </c>
      <c r="F70" s="199">
        <v>504.1</v>
      </c>
      <c r="G70" s="199">
        <v>1</v>
      </c>
      <c r="H70" s="180">
        <v>5.84</v>
      </c>
      <c r="I70" s="180">
        <v>6.21</v>
      </c>
      <c r="J70" s="180">
        <f t="shared" si="7"/>
        <v>17663.664000000001</v>
      </c>
      <c r="K70" s="180">
        <f t="shared" si="8"/>
        <v>18782.766000000003</v>
      </c>
      <c r="L70" s="200">
        <v>30.729839999999999</v>
      </c>
      <c r="M70" s="201">
        <f t="shared" si="16"/>
        <v>29.300902440000002</v>
      </c>
      <c r="N70" s="183">
        <f t="shared" si="1"/>
        <v>6.095980956159492</v>
      </c>
      <c r="O70" s="184">
        <f t="shared" si="9"/>
        <v>36.446430000000007</v>
      </c>
      <c r="P70" s="184">
        <f t="shared" si="10"/>
        <v>34.751671005000006</v>
      </c>
      <c r="Q70" s="194"/>
      <c r="R70" s="195"/>
      <c r="S70" s="195"/>
      <c r="T70" s="195"/>
      <c r="U70" s="195"/>
      <c r="V70" s="202"/>
      <c r="W70" s="194"/>
      <c r="X70" s="195"/>
      <c r="Y70" s="195">
        <v>90</v>
      </c>
      <c r="Z70" s="195">
        <v>79.242000000000004</v>
      </c>
      <c r="AA70" s="195"/>
      <c r="AB70" s="202"/>
      <c r="AC70" s="194"/>
      <c r="AD70" s="202"/>
      <c r="AE70" s="194"/>
      <c r="AF70" s="202"/>
      <c r="AG70" s="194"/>
      <c r="AH70" s="203"/>
      <c r="AI70" s="202"/>
      <c r="AJ70" s="194"/>
      <c r="AK70" s="202"/>
      <c r="AL70" s="194"/>
      <c r="AM70" s="202"/>
      <c r="AN70" s="194">
        <v>1</v>
      </c>
      <c r="AO70" s="195">
        <v>0.81399999999999995</v>
      </c>
      <c r="AP70" s="195"/>
      <c r="AQ70" s="202"/>
      <c r="AR70" s="194"/>
      <c r="AS70" s="202"/>
      <c r="AT70" s="194"/>
      <c r="AU70" s="202"/>
      <c r="AV70" s="194"/>
      <c r="AW70" s="202"/>
      <c r="AX70" s="204"/>
      <c r="AY70" s="205"/>
      <c r="AZ70" s="194">
        <v>3.0000000000000001E-3</v>
      </c>
      <c r="BA70" s="202">
        <v>12.513</v>
      </c>
      <c r="BB70" s="194"/>
      <c r="BC70" s="202"/>
      <c r="BD70" s="206"/>
      <c r="BE70" s="206"/>
      <c r="BF70" s="206"/>
      <c r="BG70" s="194"/>
      <c r="BH70" s="202"/>
      <c r="BI70" s="206"/>
      <c r="BJ70" s="206"/>
      <c r="BK70" s="206"/>
      <c r="BL70" s="203">
        <v>0.44090404049999998</v>
      </c>
      <c r="BM70" s="192">
        <f t="shared" si="14"/>
        <v>107.6831196855</v>
      </c>
      <c r="BN70" s="193">
        <f t="shared" si="15"/>
        <v>93.009904040500004</v>
      </c>
      <c r="BO70" s="194">
        <f t="shared" si="4"/>
        <v>13.002758523000001</v>
      </c>
      <c r="BP70" s="195">
        <f t="shared" si="5"/>
        <v>1.6704571220000002</v>
      </c>
      <c r="BQ70" s="187">
        <f t="shared" si="6"/>
        <v>0</v>
      </c>
      <c r="BR70" s="194"/>
      <c r="BS70" s="195"/>
      <c r="BT70" s="195">
        <v>2E-3</v>
      </c>
      <c r="BU70" s="195">
        <v>1.8599250000000001</v>
      </c>
      <c r="BV70" s="195"/>
      <c r="BW70" s="195"/>
      <c r="BX70" s="195"/>
      <c r="BY70" s="195"/>
      <c r="BZ70" s="195"/>
      <c r="CA70" s="195"/>
      <c r="CB70" s="195">
        <v>11</v>
      </c>
      <c r="CC70" s="202">
        <v>11.142833523</v>
      </c>
      <c r="CD70" s="194">
        <v>5.0000000000000001E-3</v>
      </c>
      <c r="CE70" s="195">
        <v>0.82122928400000006</v>
      </c>
      <c r="CF70" s="195">
        <v>2</v>
      </c>
      <c r="CG70" s="195">
        <v>0.84922783800000001</v>
      </c>
      <c r="CH70" s="196"/>
      <c r="CI70" s="195"/>
      <c r="CJ70" s="195"/>
      <c r="CK70" s="202"/>
      <c r="CL70" s="194"/>
      <c r="CM70" s="207"/>
    </row>
    <row r="71" spans="1:91" ht="20.25" customHeight="1" x14ac:dyDescent="0.25">
      <c r="A71" s="178">
        <f t="shared" si="11"/>
        <v>62</v>
      </c>
      <c r="B71" s="198" t="s">
        <v>153</v>
      </c>
      <c r="C71" s="199">
        <v>1974</v>
      </c>
      <c r="D71" s="199">
        <v>5</v>
      </c>
      <c r="E71" s="199">
        <v>60</v>
      </c>
      <c r="F71" s="199">
        <v>2717.6</v>
      </c>
      <c r="G71" s="199">
        <v>4</v>
      </c>
      <c r="H71" s="180">
        <v>5.84</v>
      </c>
      <c r="I71" s="180">
        <v>6.21</v>
      </c>
      <c r="J71" s="180">
        <f t="shared" si="7"/>
        <v>95224.703999999998</v>
      </c>
      <c r="K71" s="180">
        <f t="shared" si="8"/>
        <v>101257.77599999998</v>
      </c>
      <c r="L71" s="200">
        <v>165.66666000000001</v>
      </c>
      <c r="M71" s="201">
        <f t="shared" si="16"/>
        <v>157.96316031000001</v>
      </c>
      <c r="N71" s="183">
        <f t="shared" si="1"/>
        <v>6.0960649102148965</v>
      </c>
      <c r="O71" s="184">
        <f t="shared" si="9"/>
        <v>196.48247999999998</v>
      </c>
      <c r="P71" s="184">
        <f t="shared" si="10"/>
        <v>187.34604467999998</v>
      </c>
      <c r="Q71" s="194">
        <v>2.8000000000000001E-2</v>
      </c>
      <c r="R71" s="195">
        <v>7.165</v>
      </c>
      <c r="S71" s="195"/>
      <c r="T71" s="195"/>
      <c r="U71" s="195"/>
      <c r="V71" s="202"/>
      <c r="W71" s="194"/>
      <c r="X71" s="195"/>
      <c r="Y71" s="195"/>
      <c r="Z71" s="195"/>
      <c r="AA71" s="195"/>
      <c r="AB71" s="202"/>
      <c r="AC71" s="194">
        <v>4.0100000000000004E-2</v>
      </c>
      <c r="AD71" s="202">
        <v>5.3263597999999996</v>
      </c>
      <c r="AE71" s="194">
        <v>0.13600000000000001</v>
      </c>
      <c r="AF71" s="202">
        <v>15.206</v>
      </c>
      <c r="AG71" s="194"/>
      <c r="AH71" s="203"/>
      <c r="AI71" s="202"/>
      <c r="AJ71" s="194"/>
      <c r="AK71" s="202"/>
      <c r="AL71" s="194"/>
      <c r="AM71" s="202"/>
      <c r="AN71" s="194"/>
      <c r="AO71" s="195"/>
      <c r="AP71" s="195"/>
      <c r="AQ71" s="202"/>
      <c r="AR71" s="194"/>
      <c r="AS71" s="202"/>
      <c r="AT71" s="194"/>
      <c r="AU71" s="202"/>
      <c r="AV71" s="194"/>
      <c r="AW71" s="202"/>
      <c r="AX71" s="204">
        <v>3</v>
      </c>
      <c r="AY71" s="205">
        <v>0.11155514</v>
      </c>
      <c r="AZ71" s="194"/>
      <c r="BA71" s="202"/>
      <c r="BB71" s="194"/>
      <c r="BC71" s="202"/>
      <c r="BD71" s="206"/>
      <c r="BE71" s="206"/>
      <c r="BF71" s="206"/>
      <c r="BG71" s="194"/>
      <c r="BH71" s="202"/>
      <c r="BI71" s="206"/>
      <c r="BJ71" s="206"/>
      <c r="BK71" s="206"/>
      <c r="BL71" s="203">
        <v>3.3028065087999998</v>
      </c>
      <c r="BM71" s="192">
        <f t="shared" si="14"/>
        <v>54.133797271150002</v>
      </c>
      <c r="BN71" s="193">
        <f t="shared" si="15"/>
        <v>31.111721448800001</v>
      </c>
      <c r="BO71" s="194">
        <f t="shared" si="4"/>
        <v>16.89608566335</v>
      </c>
      <c r="BP71" s="195">
        <f t="shared" si="5"/>
        <v>6.1259901589999997</v>
      </c>
      <c r="BQ71" s="187">
        <f t="shared" si="6"/>
        <v>0</v>
      </c>
      <c r="BR71" s="194">
        <v>5.0000000000000001E-4</v>
      </c>
      <c r="BS71" s="195">
        <v>0.25051895735000002</v>
      </c>
      <c r="BT71" s="195"/>
      <c r="BU71" s="195"/>
      <c r="BV71" s="195"/>
      <c r="BW71" s="195"/>
      <c r="BX71" s="195"/>
      <c r="BY71" s="195"/>
      <c r="BZ71" s="195"/>
      <c r="CA71" s="195"/>
      <c r="CB71" s="195">
        <v>19</v>
      </c>
      <c r="CC71" s="202">
        <v>16.645566706</v>
      </c>
      <c r="CD71" s="194"/>
      <c r="CE71" s="195"/>
      <c r="CF71" s="195">
        <v>2</v>
      </c>
      <c r="CG71" s="195">
        <v>1.1576640890000001</v>
      </c>
      <c r="CH71" s="196">
        <v>2</v>
      </c>
      <c r="CI71" s="195">
        <v>4.9683260699999998</v>
      </c>
      <c r="CJ71" s="195"/>
      <c r="CK71" s="202"/>
      <c r="CL71" s="194"/>
      <c r="CM71" s="207"/>
    </row>
    <row r="72" spans="1:91" ht="20.25" customHeight="1" x14ac:dyDescent="0.25">
      <c r="A72" s="178">
        <f t="shared" si="11"/>
        <v>63</v>
      </c>
      <c r="B72" s="198" t="s">
        <v>154</v>
      </c>
      <c r="C72" s="199">
        <v>1972</v>
      </c>
      <c r="D72" s="199">
        <v>5</v>
      </c>
      <c r="E72" s="199">
        <v>60</v>
      </c>
      <c r="F72" s="199">
        <v>2698.4</v>
      </c>
      <c r="G72" s="199">
        <v>4</v>
      </c>
      <c r="H72" s="180">
        <v>5.84</v>
      </c>
      <c r="I72" s="180">
        <v>6.21</v>
      </c>
      <c r="J72" s="180">
        <f t="shared" si="7"/>
        <v>94551.936000000002</v>
      </c>
      <c r="K72" s="180">
        <f t="shared" si="8"/>
        <v>100542.38400000002</v>
      </c>
      <c r="L72" s="200">
        <v>152.66830999999999</v>
      </c>
      <c r="M72" s="201">
        <f t="shared" si="16"/>
        <v>145.56923358500001</v>
      </c>
      <c r="N72" s="183">
        <f t="shared" si="1"/>
        <v>5.6577345834568629</v>
      </c>
      <c r="O72" s="184">
        <f t="shared" si="9"/>
        <v>195.09432000000001</v>
      </c>
      <c r="P72" s="184">
        <f t="shared" si="10"/>
        <v>186.02243412000001</v>
      </c>
      <c r="Q72" s="194"/>
      <c r="R72" s="195"/>
      <c r="S72" s="195">
        <v>4.0000000000000001E-3</v>
      </c>
      <c r="T72" s="195">
        <v>1.367</v>
      </c>
      <c r="U72" s="195"/>
      <c r="V72" s="202"/>
      <c r="W72" s="194"/>
      <c r="X72" s="195"/>
      <c r="Y72" s="195"/>
      <c r="Z72" s="195"/>
      <c r="AA72" s="195"/>
      <c r="AB72" s="202"/>
      <c r="AC72" s="194">
        <v>0.02</v>
      </c>
      <c r="AD72" s="202">
        <v>10.7284272</v>
      </c>
      <c r="AE72" s="194">
        <v>0.13600000000000001</v>
      </c>
      <c r="AF72" s="202">
        <v>15.206</v>
      </c>
      <c r="AG72" s="194"/>
      <c r="AH72" s="203"/>
      <c r="AI72" s="202"/>
      <c r="AJ72" s="194"/>
      <c r="AK72" s="202"/>
      <c r="AL72" s="194"/>
      <c r="AM72" s="202"/>
      <c r="AN72" s="194"/>
      <c r="AO72" s="195"/>
      <c r="AP72" s="195"/>
      <c r="AQ72" s="202"/>
      <c r="AR72" s="194"/>
      <c r="AS72" s="202"/>
      <c r="AT72" s="194"/>
      <c r="AU72" s="202"/>
      <c r="AV72" s="194"/>
      <c r="AW72" s="202"/>
      <c r="AX72" s="204">
        <v>7</v>
      </c>
      <c r="AY72" s="205">
        <v>2.2192685120000002</v>
      </c>
      <c r="AZ72" s="194"/>
      <c r="BA72" s="202"/>
      <c r="BB72" s="194"/>
      <c r="BC72" s="202"/>
      <c r="BD72" s="206"/>
      <c r="BE72" s="206"/>
      <c r="BF72" s="206"/>
      <c r="BG72" s="194"/>
      <c r="BH72" s="202"/>
      <c r="BI72" s="206"/>
      <c r="BJ72" s="206"/>
      <c r="BK72" s="206"/>
      <c r="BL72" s="203">
        <v>20.7024098678</v>
      </c>
      <c r="BM72" s="192">
        <f t="shared" si="14"/>
        <v>85.919401525599994</v>
      </c>
      <c r="BN72" s="193">
        <f t="shared" si="15"/>
        <v>50.223105579799999</v>
      </c>
      <c r="BO72" s="194">
        <f t="shared" si="4"/>
        <v>30.2972262338</v>
      </c>
      <c r="BP72" s="195">
        <f t="shared" si="5"/>
        <v>5.3990697120000002</v>
      </c>
      <c r="BQ72" s="187">
        <f t="shared" si="6"/>
        <v>0</v>
      </c>
      <c r="BR72" s="194">
        <v>1.2999999999999999E-3</v>
      </c>
      <c r="BS72" s="195">
        <v>1.3115865957999999</v>
      </c>
      <c r="BT72" s="195"/>
      <c r="BU72" s="195"/>
      <c r="BV72" s="195"/>
      <c r="BW72" s="195"/>
      <c r="BX72" s="195"/>
      <c r="BY72" s="195"/>
      <c r="BZ72" s="195"/>
      <c r="CA72" s="195"/>
      <c r="CB72" s="195">
        <v>30</v>
      </c>
      <c r="CC72" s="202">
        <v>28.985639637999999</v>
      </c>
      <c r="CD72" s="194"/>
      <c r="CE72" s="195"/>
      <c r="CF72" s="195"/>
      <c r="CG72" s="195"/>
      <c r="CH72" s="196">
        <v>2</v>
      </c>
      <c r="CI72" s="195">
        <v>5.3990697120000002</v>
      </c>
      <c r="CJ72" s="195"/>
      <c r="CK72" s="202"/>
      <c r="CL72" s="194"/>
      <c r="CM72" s="207"/>
    </row>
    <row r="73" spans="1:91" s="231" customFormat="1" ht="18.75" customHeight="1" x14ac:dyDescent="0.25">
      <c r="A73" s="211">
        <f t="shared" si="11"/>
        <v>64</v>
      </c>
      <c r="B73" s="212" t="s">
        <v>155</v>
      </c>
      <c r="C73" s="213">
        <v>1973</v>
      </c>
      <c r="D73" s="213">
        <v>5</v>
      </c>
      <c r="E73" s="213">
        <v>90</v>
      </c>
      <c r="F73" s="213">
        <v>4611.3</v>
      </c>
      <c r="G73" s="213">
        <v>6</v>
      </c>
      <c r="H73" s="214">
        <v>5.84</v>
      </c>
      <c r="I73" s="214">
        <v>6.21</v>
      </c>
      <c r="J73" s="214">
        <f>F73*H73*6</f>
        <v>161579.95200000002</v>
      </c>
      <c r="K73" s="214">
        <f t="shared" si="8"/>
        <v>171817.038</v>
      </c>
      <c r="L73" s="215">
        <v>274.85061999999999</v>
      </c>
      <c r="M73" s="216">
        <f t="shared" si="16"/>
        <v>262.07006617000002</v>
      </c>
      <c r="N73" s="217">
        <f t="shared" si="1"/>
        <v>5.9603716956172876</v>
      </c>
      <c r="O73" s="218">
        <f t="shared" si="9"/>
        <v>333.39699000000002</v>
      </c>
      <c r="P73" s="218">
        <f t="shared" si="10"/>
        <v>317.89402996500002</v>
      </c>
      <c r="Q73" s="219">
        <v>1.4E-2</v>
      </c>
      <c r="R73" s="220">
        <v>10.007999999999999</v>
      </c>
      <c r="S73" s="220">
        <v>0.191</v>
      </c>
      <c r="T73" s="220">
        <v>224.76599999999999</v>
      </c>
      <c r="U73" s="220"/>
      <c r="V73" s="221"/>
      <c r="W73" s="219"/>
      <c r="X73" s="220"/>
      <c r="Y73" s="220"/>
      <c r="Z73" s="220"/>
      <c r="AA73" s="220"/>
      <c r="AB73" s="221"/>
      <c r="AC73" s="219">
        <v>0.56799999999999995</v>
      </c>
      <c r="AD73" s="221">
        <v>176.40649875</v>
      </c>
      <c r="AE73" s="219">
        <v>0.13400000000000001</v>
      </c>
      <c r="AF73" s="221">
        <v>14.991832854000002</v>
      </c>
      <c r="AG73" s="219">
        <v>0.44900000000000001</v>
      </c>
      <c r="AH73" s="222">
        <v>6</v>
      </c>
      <c r="AI73" s="221">
        <v>855.52149999999995</v>
      </c>
      <c r="AJ73" s="219"/>
      <c r="AK73" s="221"/>
      <c r="AL73" s="219"/>
      <c r="AM73" s="221"/>
      <c r="AN73" s="219">
        <v>15</v>
      </c>
      <c r="AO73" s="220">
        <v>12.212</v>
      </c>
      <c r="AP73" s="220"/>
      <c r="AQ73" s="221"/>
      <c r="AR73" s="219"/>
      <c r="AS73" s="221"/>
      <c r="AT73" s="219">
        <v>1</v>
      </c>
      <c r="AU73" s="221">
        <v>1.03</v>
      </c>
      <c r="AV73" s="219"/>
      <c r="AW73" s="221"/>
      <c r="AX73" s="223">
        <v>76</v>
      </c>
      <c r="AY73" s="224">
        <v>469.60599999999999</v>
      </c>
      <c r="AZ73" s="219">
        <v>3.0000000000000001E-3</v>
      </c>
      <c r="BA73" s="221">
        <v>18.058</v>
      </c>
      <c r="BB73" s="219"/>
      <c r="BC73" s="221"/>
      <c r="BD73" s="225"/>
      <c r="BE73" s="225"/>
      <c r="BF73" s="225"/>
      <c r="BG73" s="219"/>
      <c r="BH73" s="221"/>
      <c r="BI73" s="225"/>
      <c r="BJ73" s="225"/>
      <c r="BK73" s="225"/>
      <c r="BL73" s="222">
        <v>5.8633231602000002</v>
      </c>
      <c r="BM73" s="226">
        <f t="shared" si="14"/>
        <v>1827.4047854242001</v>
      </c>
      <c r="BN73" s="227">
        <f t="shared" si="15"/>
        <v>1788.4631547642</v>
      </c>
      <c r="BO73" s="219">
        <f t="shared" si="4"/>
        <v>26.670711723000004</v>
      </c>
      <c r="BP73" s="220">
        <f t="shared" si="5"/>
        <v>12.270918937000001</v>
      </c>
      <c r="BQ73" s="228">
        <f t="shared" si="6"/>
        <v>0</v>
      </c>
      <c r="BR73" s="219"/>
      <c r="BS73" s="220"/>
      <c r="BT73" s="220">
        <v>6.2000000000000006E-3</v>
      </c>
      <c r="BU73" s="220">
        <v>6.368740989</v>
      </c>
      <c r="BV73" s="220">
        <v>1.5E-3</v>
      </c>
      <c r="BW73" s="220">
        <v>2.03038959</v>
      </c>
      <c r="BX73" s="220"/>
      <c r="BY73" s="220"/>
      <c r="BZ73" s="220"/>
      <c r="CA73" s="220"/>
      <c r="CB73" s="220">
        <v>20</v>
      </c>
      <c r="CC73" s="221">
        <v>18.271581144000002</v>
      </c>
      <c r="CD73" s="219"/>
      <c r="CE73" s="220"/>
      <c r="CF73" s="220">
        <v>3</v>
      </c>
      <c r="CG73" s="220">
        <v>1.4637201019999999</v>
      </c>
      <c r="CH73" s="229">
        <v>4</v>
      </c>
      <c r="CI73" s="220">
        <v>10.807198835000001</v>
      </c>
      <c r="CJ73" s="220"/>
      <c r="CK73" s="221"/>
      <c r="CL73" s="219"/>
      <c r="CM73" s="230"/>
    </row>
    <row r="74" spans="1:91" ht="23.25" customHeight="1" x14ac:dyDescent="0.25">
      <c r="A74" s="178">
        <f t="shared" si="11"/>
        <v>65</v>
      </c>
      <c r="B74" s="198" t="s">
        <v>156</v>
      </c>
      <c r="C74" s="199">
        <v>1982</v>
      </c>
      <c r="D74" s="199">
        <v>9</v>
      </c>
      <c r="E74" s="199">
        <v>33</v>
      </c>
      <c r="F74" s="199">
        <v>1690.2</v>
      </c>
      <c r="G74" s="199">
        <v>1</v>
      </c>
      <c r="H74" s="180">
        <v>5.84</v>
      </c>
      <c r="I74" s="180">
        <v>6.21</v>
      </c>
      <c r="J74" s="180">
        <f t="shared" ref="J74:J137" si="17">F74*H74*6</f>
        <v>59224.608</v>
      </c>
      <c r="K74" s="180">
        <f t="shared" si="8"/>
        <v>62976.851999999999</v>
      </c>
      <c r="L74" s="200">
        <v>93.591719999999995</v>
      </c>
      <c r="M74" s="201">
        <f t="shared" si="16"/>
        <v>89.239705020000002</v>
      </c>
      <c r="N74" s="183">
        <f t="shared" ref="N74:N137" si="18">L74/F74*100</f>
        <v>5.5373162939297123</v>
      </c>
      <c r="O74" s="184">
        <f t="shared" si="9"/>
        <v>122.20146</v>
      </c>
      <c r="P74" s="184">
        <f t="shared" si="10"/>
        <v>116.51909211</v>
      </c>
      <c r="Q74" s="194"/>
      <c r="R74" s="195"/>
      <c r="S74" s="195"/>
      <c r="T74" s="195"/>
      <c r="U74" s="195"/>
      <c r="V74" s="202"/>
      <c r="W74" s="194"/>
      <c r="X74" s="195"/>
      <c r="Y74" s="195"/>
      <c r="Z74" s="195"/>
      <c r="AA74" s="195"/>
      <c r="AB74" s="202"/>
      <c r="AC74" s="194"/>
      <c r="AD74" s="202"/>
      <c r="AE74" s="194">
        <v>0.04</v>
      </c>
      <c r="AF74" s="202">
        <v>4.5140000000000002</v>
      </c>
      <c r="AG74" s="194"/>
      <c r="AH74" s="203"/>
      <c r="AI74" s="202"/>
      <c r="AJ74" s="194"/>
      <c r="AK74" s="202"/>
      <c r="AL74" s="194"/>
      <c r="AM74" s="202"/>
      <c r="AN74" s="194"/>
      <c r="AO74" s="195"/>
      <c r="AP74" s="195"/>
      <c r="AQ74" s="202"/>
      <c r="AR74" s="194"/>
      <c r="AS74" s="202"/>
      <c r="AT74" s="194">
        <v>2</v>
      </c>
      <c r="AU74" s="202">
        <v>9.631055095999999</v>
      </c>
      <c r="AV74" s="194"/>
      <c r="AW74" s="202"/>
      <c r="AX74" s="204">
        <v>6</v>
      </c>
      <c r="AY74" s="205">
        <v>6.3809939903599995</v>
      </c>
      <c r="AZ74" s="194">
        <v>6.0000000000000001E-3</v>
      </c>
      <c r="BA74" s="202">
        <v>15.06545</v>
      </c>
      <c r="BB74" s="194"/>
      <c r="BC74" s="202"/>
      <c r="BD74" s="206"/>
      <c r="BE74" s="206"/>
      <c r="BF74" s="206"/>
      <c r="BG74" s="194"/>
      <c r="BH74" s="202"/>
      <c r="BI74" s="206"/>
      <c r="BJ74" s="206"/>
      <c r="BK74" s="206"/>
      <c r="BL74" s="203">
        <v>2.0111552894</v>
      </c>
      <c r="BM74" s="192">
        <f t="shared" si="14"/>
        <v>56.317239739759998</v>
      </c>
      <c r="BN74" s="193">
        <f t="shared" si="15"/>
        <v>37.602654375760004</v>
      </c>
      <c r="BO74" s="194">
        <f t="shared" ref="BO74:BO137" si="19">BS74+BU74+BW74+BY74+CA74+CC74</f>
        <v>14.874560284999998</v>
      </c>
      <c r="BP74" s="195">
        <f t="shared" ref="BP74:BP137" si="20">CE74+CG74+CI74</f>
        <v>3.8400250790000001</v>
      </c>
      <c r="BQ74" s="187">
        <f t="shared" ref="BQ74:BQ137" si="21">CK74</f>
        <v>0</v>
      </c>
      <c r="BR74" s="194"/>
      <c r="BS74" s="195"/>
      <c r="BT74" s="195">
        <v>5.0000000000000001E-4</v>
      </c>
      <c r="BU74" s="195">
        <v>1.25949</v>
      </c>
      <c r="BV74" s="195"/>
      <c r="BW74" s="195"/>
      <c r="BX74" s="195">
        <v>4.0000000000000001E-3</v>
      </c>
      <c r="BY74" s="195">
        <v>3.0294503719999999</v>
      </c>
      <c r="BZ74" s="195"/>
      <c r="CA74" s="195"/>
      <c r="CB74" s="195">
        <v>13</v>
      </c>
      <c r="CC74" s="202">
        <v>10.585619912999999</v>
      </c>
      <c r="CD74" s="194"/>
      <c r="CE74" s="195"/>
      <c r="CF74" s="195">
        <v>2</v>
      </c>
      <c r="CG74" s="195">
        <v>0.4599335</v>
      </c>
      <c r="CH74" s="196">
        <v>2</v>
      </c>
      <c r="CI74" s="195">
        <v>3.3800915790000001</v>
      </c>
      <c r="CJ74" s="195"/>
      <c r="CK74" s="202"/>
      <c r="CL74" s="194"/>
      <c r="CM74" s="207"/>
    </row>
    <row r="75" spans="1:91" ht="21" customHeight="1" x14ac:dyDescent="0.25">
      <c r="A75" s="178">
        <f t="shared" si="11"/>
        <v>66</v>
      </c>
      <c r="B75" s="198" t="s">
        <v>157</v>
      </c>
      <c r="C75" s="199">
        <v>1982</v>
      </c>
      <c r="D75" s="199">
        <v>8</v>
      </c>
      <c r="E75" s="199">
        <v>28</v>
      </c>
      <c r="F75" s="199">
        <v>1741.6</v>
      </c>
      <c r="G75" s="199">
        <v>1</v>
      </c>
      <c r="H75" s="180">
        <v>5.84</v>
      </c>
      <c r="I75" s="180">
        <v>6.21</v>
      </c>
      <c r="J75" s="180">
        <f t="shared" si="17"/>
        <v>61025.663999999997</v>
      </c>
      <c r="K75" s="180">
        <f t="shared" ref="K75:K138" si="22">F75*I75*6</f>
        <v>64892.015999999996</v>
      </c>
      <c r="L75" s="200">
        <v>77.663160000000005</v>
      </c>
      <c r="M75" s="201">
        <f t="shared" si="16"/>
        <v>74.051823060000004</v>
      </c>
      <c r="N75" s="183">
        <f t="shared" si="18"/>
        <v>4.4592994947175013</v>
      </c>
      <c r="O75" s="184">
        <f t="shared" ref="O75:O138" si="23">(J75+K75)/1000</f>
        <v>125.91767999999999</v>
      </c>
      <c r="P75" s="184">
        <f t="shared" ref="P75:P138" si="24">O75*0.9535</f>
        <v>120.06250788</v>
      </c>
      <c r="Q75" s="194"/>
      <c r="R75" s="195"/>
      <c r="S75" s="195"/>
      <c r="T75" s="195"/>
      <c r="U75" s="195"/>
      <c r="V75" s="202"/>
      <c r="W75" s="194"/>
      <c r="X75" s="195"/>
      <c r="Y75" s="195"/>
      <c r="Z75" s="195"/>
      <c r="AA75" s="195"/>
      <c r="AB75" s="202"/>
      <c r="AC75" s="194"/>
      <c r="AD75" s="202"/>
      <c r="AE75" s="194">
        <v>7.0000000000000007E-2</v>
      </c>
      <c r="AF75" s="202">
        <v>7.9</v>
      </c>
      <c r="AG75" s="194"/>
      <c r="AH75" s="203"/>
      <c r="AI75" s="202"/>
      <c r="AJ75" s="194"/>
      <c r="AK75" s="202"/>
      <c r="AL75" s="194"/>
      <c r="AM75" s="202"/>
      <c r="AN75" s="194"/>
      <c r="AO75" s="195"/>
      <c r="AP75" s="195"/>
      <c r="AQ75" s="202"/>
      <c r="AR75" s="194"/>
      <c r="AS75" s="202"/>
      <c r="AT75" s="194">
        <v>1</v>
      </c>
      <c r="AU75" s="202">
        <v>7.7939162280000005</v>
      </c>
      <c r="AV75" s="194"/>
      <c r="AW75" s="202"/>
      <c r="AX75" s="204">
        <v>2</v>
      </c>
      <c r="AY75" s="205">
        <v>1.9366324000000001</v>
      </c>
      <c r="AZ75" s="194"/>
      <c r="BA75" s="202"/>
      <c r="BB75" s="194"/>
      <c r="BC75" s="202"/>
      <c r="BD75" s="206"/>
      <c r="BE75" s="206"/>
      <c r="BF75" s="206"/>
      <c r="BG75" s="194"/>
      <c r="BH75" s="202"/>
      <c r="BI75" s="206"/>
      <c r="BJ75" s="206"/>
      <c r="BK75" s="206"/>
      <c r="BL75" s="203">
        <v>1.668321819</v>
      </c>
      <c r="BM75" s="192">
        <f t="shared" si="14"/>
        <v>53.444814262199998</v>
      </c>
      <c r="BN75" s="193">
        <f t="shared" si="15"/>
        <v>19.298870446999999</v>
      </c>
      <c r="BO75" s="194">
        <f t="shared" si="19"/>
        <v>34.145943815199999</v>
      </c>
      <c r="BP75" s="195">
        <f t="shared" si="20"/>
        <v>0</v>
      </c>
      <c r="BQ75" s="187">
        <f t="shared" si="21"/>
        <v>0</v>
      </c>
      <c r="BR75" s="194">
        <v>4.8000000000000004E-3</v>
      </c>
      <c r="BS75" s="195">
        <v>6.4691856822</v>
      </c>
      <c r="BT75" s="195"/>
      <c r="BU75" s="195"/>
      <c r="BV75" s="195"/>
      <c r="BW75" s="195"/>
      <c r="BX75" s="195"/>
      <c r="BY75" s="195"/>
      <c r="BZ75" s="195"/>
      <c r="CA75" s="195"/>
      <c r="CB75" s="195">
        <v>21</v>
      </c>
      <c r="CC75" s="202">
        <v>27.676758133</v>
      </c>
      <c r="CD75" s="194"/>
      <c r="CE75" s="195"/>
      <c r="CF75" s="195"/>
      <c r="CG75" s="195"/>
      <c r="CH75" s="196"/>
      <c r="CI75" s="195"/>
      <c r="CJ75" s="195"/>
      <c r="CK75" s="202"/>
      <c r="CL75" s="194"/>
      <c r="CM75" s="207"/>
    </row>
    <row r="76" spans="1:91" ht="18.75" customHeight="1" x14ac:dyDescent="0.25">
      <c r="A76" s="178">
        <f t="shared" ref="A76:A139" si="25">A75+1</f>
        <v>67</v>
      </c>
      <c r="B76" s="198" t="s">
        <v>158</v>
      </c>
      <c r="C76" s="199">
        <v>1995</v>
      </c>
      <c r="D76" s="199">
        <v>5</v>
      </c>
      <c r="E76" s="199">
        <v>182</v>
      </c>
      <c r="F76" s="199">
        <v>10240.299999999999</v>
      </c>
      <c r="G76" s="199">
        <v>14</v>
      </c>
      <c r="H76" s="180">
        <v>5.84</v>
      </c>
      <c r="I76" s="180">
        <v>6.21</v>
      </c>
      <c r="J76" s="180">
        <f t="shared" si="17"/>
        <v>358820.11199999996</v>
      </c>
      <c r="K76" s="180">
        <f t="shared" si="22"/>
        <v>381553.57799999998</v>
      </c>
      <c r="L76" s="200">
        <v>580.75241000000005</v>
      </c>
      <c r="M76" s="201">
        <f t="shared" si="16"/>
        <v>553.74742293500003</v>
      </c>
      <c r="N76" s="183">
        <f t="shared" si="18"/>
        <v>5.6712441041766359</v>
      </c>
      <c r="O76" s="184">
        <f t="shared" si="23"/>
        <v>740.3736899999999</v>
      </c>
      <c r="P76" s="184">
        <f t="shared" si="24"/>
        <v>705.94631341499996</v>
      </c>
      <c r="Q76" s="194"/>
      <c r="R76" s="195"/>
      <c r="S76" s="195">
        <v>0.03</v>
      </c>
      <c r="T76" s="195">
        <v>18.059582775900001</v>
      </c>
      <c r="U76" s="195"/>
      <c r="V76" s="202"/>
      <c r="W76" s="194"/>
      <c r="X76" s="195"/>
      <c r="Y76" s="195"/>
      <c r="Z76" s="195"/>
      <c r="AA76" s="195"/>
      <c r="AB76" s="202"/>
      <c r="AC76" s="194"/>
      <c r="AD76" s="202"/>
      <c r="AE76" s="194">
        <v>0.33400000000000002</v>
      </c>
      <c r="AF76" s="202">
        <v>50.268999999999998</v>
      </c>
      <c r="AG76" s="194"/>
      <c r="AH76" s="203"/>
      <c r="AI76" s="202"/>
      <c r="AJ76" s="194"/>
      <c r="AK76" s="202"/>
      <c r="AL76" s="194"/>
      <c r="AM76" s="202"/>
      <c r="AN76" s="194"/>
      <c r="AO76" s="195"/>
      <c r="AP76" s="195"/>
      <c r="AQ76" s="202"/>
      <c r="AR76" s="194">
        <v>5.0000000000000001E-3</v>
      </c>
      <c r="AS76" s="202">
        <v>4.7393789479999997</v>
      </c>
      <c r="AT76" s="194"/>
      <c r="AU76" s="202"/>
      <c r="AV76" s="194">
        <v>12</v>
      </c>
      <c r="AW76" s="202">
        <v>187.66131000000001</v>
      </c>
      <c r="AX76" s="204">
        <v>16</v>
      </c>
      <c r="AY76" s="205">
        <v>6.89365290692899</v>
      </c>
      <c r="AZ76" s="194">
        <v>7.3000000000000001E-3</v>
      </c>
      <c r="BA76" s="202">
        <v>5.8174105870800004</v>
      </c>
      <c r="BB76" s="194"/>
      <c r="BC76" s="202"/>
      <c r="BD76" s="206"/>
      <c r="BE76" s="206">
        <v>1</v>
      </c>
      <c r="BF76" s="206">
        <v>1.52</v>
      </c>
      <c r="BG76" s="194"/>
      <c r="BH76" s="202"/>
      <c r="BI76" s="206"/>
      <c r="BJ76" s="206"/>
      <c r="BK76" s="206"/>
      <c r="BL76" s="203">
        <v>24.500586513599998</v>
      </c>
      <c r="BM76" s="192">
        <f t="shared" si="14"/>
        <v>445.40263317614898</v>
      </c>
      <c r="BN76" s="193">
        <f t="shared" si="15"/>
        <v>299.46092173150902</v>
      </c>
      <c r="BO76" s="194">
        <f t="shared" si="19"/>
        <v>93.156952810199982</v>
      </c>
      <c r="BP76" s="195">
        <f t="shared" si="20"/>
        <v>52.784758634439996</v>
      </c>
      <c r="BQ76" s="187">
        <f t="shared" si="21"/>
        <v>0</v>
      </c>
      <c r="BR76" s="194">
        <v>2E-3</v>
      </c>
      <c r="BS76" s="195">
        <v>1.0020758294000001</v>
      </c>
      <c r="BT76" s="195">
        <v>1.18E-2</v>
      </c>
      <c r="BU76" s="195">
        <v>10.595619366000001</v>
      </c>
      <c r="BV76" s="195">
        <v>4.0000000000000001E-3</v>
      </c>
      <c r="BW76" s="195">
        <v>5.3557903499999995</v>
      </c>
      <c r="BX76" s="195">
        <v>1.3000000000000001E-2</v>
      </c>
      <c r="BY76" s="195">
        <v>13.702537780799998</v>
      </c>
      <c r="BZ76" s="195"/>
      <c r="CA76" s="195"/>
      <c r="CB76" s="195">
        <v>57</v>
      </c>
      <c r="CC76" s="202">
        <v>62.50092948399999</v>
      </c>
      <c r="CD76" s="194">
        <v>1.6199999999999999E-2</v>
      </c>
      <c r="CE76" s="195">
        <v>5.9338858804400001</v>
      </c>
      <c r="CF76" s="195">
        <v>24</v>
      </c>
      <c r="CG76" s="195">
        <v>8.9641160679999992</v>
      </c>
      <c r="CH76" s="196">
        <v>15</v>
      </c>
      <c r="CI76" s="195">
        <v>37.886756685999998</v>
      </c>
      <c r="CJ76" s="195"/>
      <c r="CK76" s="202"/>
      <c r="CL76" s="194"/>
      <c r="CM76" s="207"/>
    </row>
    <row r="77" spans="1:91" ht="18" customHeight="1" x14ac:dyDescent="0.25">
      <c r="A77" s="178">
        <f t="shared" si="25"/>
        <v>68</v>
      </c>
      <c r="B77" s="198" t="s">
        <v>159</v>
      </c>
      <c r="C77" s="199">
        <v>1956</v>
      </c>
      <c r="D77" s="199">
        <v>1</v>
      </c>
      <c r="E77" s="199">
        <v>12</v>
      </c>
      <c r="F77" s="199">
        <v>607.29999999999995</v>
      </c>
      <c r="G77" s="199">
        <v>2</v>
      </c>
      <c r="H77" s="180">
        <v>5.84</v>
      </c>
      <c r="I77" s="180">
        <v>6.21</v>
      </c>
      <c r="J77" s="180">
        <f t="shared" si="17"/>
        <v>21279.791999999998</v>
      </c>
      <c r="K77" s="180">
        <f t="shared" si="22"/>
        <v>22627.998</v>
      </c>
      <c r="L77" s="200">
        <v>5.84</v>
      </c>
      <c r="M77" s="201">
        <f t="shared" si="16"/>
        <v>5.5684399999999998</v>
      </c>
      <c r="N77" s="183">
        <f t="shared" si="18"/>
        <v>0.96163345957516877</v>
      </c>
      <c r="O77" s="184">
        <f t="shared" si="23"/>
        <v>43.907789999999991</v>
      </c>
      <c r="P77" s="184">
        <f t="shared" si="24"/>
        <v>41.866077764999993</v>
      </c>
      <c r="Q77" s="194"/>
      <c r="R77" s="195"/>
      <c r="S77" s="195"/>
      <c r="T77" s="195"/>
      <c r="U77" s="195"/>
      <c r="V77" s="202"/>
      <c r="W77" s="194">
        <v>4</v>
      </c>
      <c r="X77" s="195">
        <v>0.34799999999999998</v>
      </c>
      <c r="Y77" s="195">
        <v>50</v>
      </c>
      <c r="Z77" s="195">
        <v>44.023000000000003</v>
      </c>
      <c r="AA77" s="195"/>
      <c r="AB77" s="202"/>
      <c r="AC77" s="194"/>
      <c r="AD77" s="202"/>
      <c r="AE77" s="194"/>
      <c r="AF77" s="202"/>
      <c r="AG77" s="194"/>
      <c r="AH77" s="203"/>
      <c r="AI77" s="202"/>
      <c r="AJ77" s="194"/>
      <c r="AK77" s="202"/>
      <c r="AL77" s="194"/>
      <c r="AM77" s="202"/>
      <c r="AN77" s="194">
        <v>5</v>
      </c>
      <c r="AO77" s="195">
        <v>8.8149999999999995</v>
      </c>
      <c r="AP77" s="195"/>
      <c r="AQ77" s="202"/>
      <c r="AR77" s="194"/>
      <c r="AS77" s="202"/>
      <c r="AT77" s="194"/>
      <c r="AU77" s="202"/>
      <c r="AV77" s="194"/>
      <c r="AW77" s="202"/>
      <c r="AX77" s="204">
        <v>1</v>
      </c>
      <c r="AY77" s="205">
        <v>0.2</v>
      </c>
      <c r="AZ77" s="194"/>
      <c r="BA77" s="202"/>
      <c r="BB77" s="194"/>
      <c r="BC77" s="202"/>
      <c r="BD77" s="206"/>
      <c r="BE77" s="206"/>
      <c r="BF77" s="206"/>
      <c r="BG77" s="194"/>
      <c r="BH77" s="202"/>
      <c r="BI77" s="206"/>
      <c r="BJ77" s="206"/>
      <c r="BK77" s="206"/>
      <c r="BL77" s="203"/>
      <c r="BM77" s="192">
        <f t="shared" si="14"/>
        <v>58.682858897000003</v>
      </c>
      <c r="BN77" s="193">
        <f t="shared" si="15"/>
        <v>53.386000000000003</v>
      </c>
      <c r="BO77" s="194">
        <f t="shared" si="19"/>
        <v>1.5464441799999999</v>
      </c>
      <c r="BP77" s="195">
        <f t="shared" si="20"/>
        <v>3.750414717</v>
      </c>
      <c r="BQ77" s="187">
        <f t="shared" si="21"/>
        <v>0</v>
      </c>
      <c r="BR77" s="194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>
        <v>2</v>
      </c>
      <c r="CC77" s="202">
        <v>1.5464441799999999</v>
      </c>
      <c r="CD77" s="194"/>
      <c r="CE77" s="195"/>
      <c r="CF77" s="195">
        <v>1</v>
      </c>
      <c r="CG77" s="195">
        <v>1.360264167</v>
      </c>
      <c r="CH77" s="196">
        <v>1</v>
      </c>
      <c r="CI77" s="195">
        <v>2.39015055</v>
      </c>
      <c r="CJ77" s="195"/>
      <c r="CK77" s="202"/>
      <c r="CL77" s="194"/>
      <c r="CM77" s="207"/>
    </row>
    <row r="78" spans="1:91" ht="18.75" customHeight="1" x14ac:dyDescent="0.25">
      <c r="A78" s="178">
        <f t="shared" si="25"/>
        <v>69</v>
      </c>
      <c r="B78" s="198" t="s">
        <v>160</v>
      </c>
      <c r="C78" s="199">
        <v>1960</v>
      </c>
      <c r="D78" s="199">
        <v>2</v>
      </c>
      <c r="E78" s="199">
        <v>12</v>
      </c>
      <c r="F78" s="199">
        <v>449.3</v>
      </c>
      <c r="G78" s="199">
        <v>2</v>
      </c>
      <c r="H78" s="180">
        <v>5.84</v>
      </c>
      <c r="I78" s="180">
        <v>6.21</v>
      </c>
      <c r="J78" s="180">
        <f t="shared" si="17"/>
        <v>15743.471999999998</v>
      </c>
      <c r="K78" s="180">
        <f t="shared" si="22"/>
        <v>16740.918000000001</v>
      </c>
      <c r="L78" s="200">
        <v>5.84</v>
      </c>
      <c r="M78" s="201">
        <f t="shared" si="16"/>
        <v>5.5684399999999998</v>
      </c>
      <c r="N78" s="183">
        <f t="shared" si="18"/>
        <v>1.2997996884041843</v>
      </c>
      <c r="O78" s="184">
        <f t="shared" si="23"/>
        <v>32.484389999999998</v>
      </c>
      <c r="P78" s="184">
        <f t="shared" si="24"/>
        <v>30.973865864999997</v>
      </c>
      <c r="Q78" s="194"/>
      <c r="R78" s="195"/>
      <c r="S78" s="195"/>
      <c r="T78" s="195"/>
      <c r="U78" s="195"/>
      <c r="V78" s="202"/>
      <c r="W78" s="194">
        <v>4</v>
      </c>
      <c r="X78" s="195">
        <v>0.38300000000000001</v>
      </c>
      <c r="Y78" s="195">
        <v>14</v>
      </c>
      <c r="Z78" s="195">
        <v>12.34</v>
      </c>
      <c r="AA78" s="195"/>
      <c r="AB78" s="202"/>
      <c r="AC78" s="194"/>
      <c r="AD78" s="202"/>
      <c r="AE78" s="194"/>
      <c r="AF78" s="202"/>
      <c r="AG78" s="194">
        <v>6.4000000000000001E-2</v>
      </c>
      <c r="AH78" s="203">
        <v>2</v>
      </c>
      <c r="AI78" s="202">
        <v>63.921999999999997</v>
      </c>
      <c r="AJ78" s="194"/>
      <c r="AK78" s="202"/>
      <c r="AL78" s="194"/>
      <c r="AM78" s="202"/>
      <c r="AN78" s="194"/>
      <c r="AO78" s="195"/>
      <c r="AP78" s="195"/>
      <c r="AQ78" s="202"/>
      <c r="AR78" s="194"/>
      <c r="AS78" s="202"/>
      <c r="AT78" s="194"/>
      <c r="AU78" s="202"/>
      <c r="AV78" s="194"/>
      <c r="AW78" s="202"/>
      <c r="AX78" s="204">
        <v>9</v>
      </c>
      <c r="AY78" s="205">
        <v>2.0510000000000002</v>
      </c>
      <c r="AZ78" s="194"/>
      <c r="BA78" s="202"/>
      <c r="BB78" s="194"/>
      <c r="BC78" s="202"/>
      <c r="BD78" s="206"/>
      <c r="BE78" s="206"/>
      <c r="BF78" s="206"/>
      <c r="BG78" s="194"/>
      <c r="BH78" s="202"/>
      <c r="BI78" s="206"/>
      <c r="BJ78" s="206"/>
      <c r="BK78" s="206"/>
      <c r="BL78" s="203">
        <v>1.9372400000000001</v>
      </c>
      <c r="BM78" s="192">
        <f t="shared" si="14"/>
        <v>103.7796421322</v>
      </c>
      <c r="BN78" s="193">
        <f t="shared" si="15"/>
        <v>80.633240000000001</v>
      </c>
      <c r="BO78" s="194">
        <f t="shared" si="19"/>
        <v>22.916122132200002</v>
      </c>
      <c r="BP78" s="195">
        <f t="shared" si="20"/>
        <v>0.23028000000000001</v>
      </c>
      <c r="BQ78" s="187">
        <f t="shared" si="21"/>
        <v>0</v>
      </c>
      <c r="BR78" s="194"/>
      <c r="BS78" s="195"/>
      <c r="BT78" s="195"/>
      <c r="BU78" s="195"/>
      <c r="BV78" s="195">
        <v>1.6E-2</v>
      </c>
      <c r="BW78" s="195">
        <v>9.1100405472000006</v>
      </c>
      <c r="BX78" s="195"/>
      <c r="BY78" s="195"/>
      <c r="BZ78" s="195"/>
      <c r="CA78" s="195"/>
      <c r="CB78" s="195">
        <v>13</v>
      </c>
      <c r="CC78" s="202">
        <v>13.806081585000001</v>
      </c>
      <c r="CD78" s="194"/>
      <c r="CE78" s="195"/>
      <c r="CF78" s="195">
        <v>1</v>
      </c>
      <c r="CG78" s="195">
        <v>0.23028000000000001</v>
      </c>
      <c r="CH78" s="196"/>
      <c r="CI78" s="195"/>
      <c r="CJ78" s="195"/>
      <c r="CK78" s="202"/>
      <c r="CL78" s="194"/>
      <c r="CM78" s="207"/>
    </row>
    <row r="79" spans="1:91" ht="18.75" customHeight="1" x14ac:dyDescent="0.25">
      <c r="A79" s="178">
        <f t="shared" si="25"/>
        <v>70</v>
      </c>
      <c r="B79" s="198" t="s">
        <v>161</v>
      </c>
      <c r="C79" s="199" t="s">
        <v>120</v>
      </c>
      <c r="D79" s="199">
        <v>2</v>
      </c>
      <c r="E79" s="199">
        <v>16</v>
      </c>
      <c r="F79" s="199">
        <v>630.6</v>
      </c>
      <c r="G79" s="199">
        <v>2</v>
      </c>
      <c r="H79" s="180">
        <v>5.84</v>
      </c>
      <c r="I79" s="180">
        <v>6.21</v>
      </c>
      <c r="J79" s="180">
        <f t="shared" si="17"/>
        <v>22096.224000000002</v>
      </c>
      <c r="K79" s="180">
        <f t="shared" si="22"/>
        <v>23496.156000000003</v>
      </c>
      <c r="L79" s="200">
        <v>5.84</v>
      </c>
      <c r="M79" s="201">
        <f t="shared" si="16"/>
        <v>5.5684399999999998</v>
      </c>
      <c r="N79" s="183">
        <f t="shared" si="18"/>
        <v>0.92610212496035504</v>
      </c>
      <c r="O79" s="184">
        <f t="shared" si="23"/>
        <v>45.592380000000006</v>
      </c>
      <c r="P79" s="184">
        <f t="shared" si="24"/>
        <v>43.47233433000001</v>
      </c>
      <c r="Q79" s="194"/>
      <c r="R79" s="195"/>
      <c r="S79" s="195"/>
      <c r="T79" s="195"/>
      <c r="U79" s="195"/>
      <c r="V79" s="202"/>
      <c r="W79" s="194"/>
      <c r="X79" s="195"/>
      <c r="Y79" s="195"/>
      <c r="Z79" s="195"/>
      <c r="AA79" s="195"/>
      <c r="AB79" s="202"/>
      <c r="AC79" s="194"/>
      <c r="AD79" s="202"/>
      <c r="AE79" s="194">
        <v>0.02</v>
      </c>
      <c r="AF79" s="202">
        <v>2.3239999999999998</v>
      </c>
      <c r="AG79" s="194"/>
      <c r="AH79" s="203"/>
      <c r="AI79" s="202"/>
      <c r="AJ79" s="194"/>
      <c r="AK79" s="202"/>
      <c r="AL79" s="194"/>
      <c r="AM79" s="202"/>
      <c r="AN79" s="194"/>
      <c r="AO79" s="195"/>
      <c r="AP79" s="195"/>
      <c r="AQ79" s="202"/>
      <c r="AR79" s="194"/>
      <c r="AS79" s="202"/>
      <c r="AT79" s="194">
        <v>1</v>
      </c>
      <c r="AU79" s="202">
        <v>1.03</v>
      </c>
      <c r="AV79" s="194"/>
      <c r="AW79" s="202"/>
      <c r="AX79" s="204">
        <v>2</v>
      </c>
      <c r="AY79" s="205">
        <v>0.52708337360000002</v>
      </c>
      <c r="AZ79" s="194"/>
      <c r="BA79" s="202"/>
      <c r="BB79" s="194"/>
      <c r="BC79" s="202"/>
      <c r="BD79" s="206"/>
      <c r="BE79" s="206"/>
      <c r="BF79" s="206"/>
      <c r="BG79" s="194"/>
      <c r="BH79" s="202"/>
      <c r="BI79" s="206"/>
      <c r="BJ79" s="206"/>
      <c r="BK79" s="206"/>
      <c r="BL79" s="203">
        <v>1.41658807</v>
      </c>
      <c r="BM79" s="192">
        <f t="shared" si="14"/>
        <v>24.758142640400003</v>
      </c>
      <c r="BN79" s="193">
        <f t="shared" si="15"/>
        <v>5.2976714436000005</v>
      </c>
      <c r="BO79" s="194">
        <f t="shared" si="19"/>
        <v>9.2493179140000006</v>
      </c>
      <c r="BP79" s="195">
        <f t="shared" si="20"/>
        <v>10.2111532828</v>
      </c>
      <c r="BQ79" s="187">
        <f t="shared" si="21"/>
        <v>0</v>
      </c>
      <c r="BR79" s="194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>
        <v>9</v>
      </c>
      <c r="CC79" s="202">
        <v>9.2493179140000006</v>
      </c>
      <c r="CD79" s="194"/>
      <c r="CE79" s="195"/>
      <c r="CF79" s="195">
        <v>1</v>
      </c>
      <c r="CG79" s="195">
        <v>0.193444333</v>
      </c>
      <c r="CH79" s="196">
        <v>5</v>
      </c>
      <c r="CI79" s="195">
        <v>10.017708949799999</v>
      </c>
      <c r="CJ79" s="195"/>
      <c r="CK79" s="202"/>
      <c r="CL79" s="194"/>
      <c r="CM79" s="207"/>
    </row>
    <row r="80" spans="1:91" ht="18.75" customHeight="1" x14ac:dyDescent="0.25">
      <c r="A80" s="178">
        <f t="shared" si="25"/>
        <v>71</v>
      </c>
      <c r="B80" s="198" t="s">
        <v>162</v>
      </c>
      <c r="C80" s="199" t="s">
        <v>91</v>
      </c>
      <c r="D80" s="199">
        <v>3</v>
      </c>
      <c r="E80" s="199">
        <v>12</v>
      </c>
      <c r="F80" s="199">
        <v>594.6</v>
      </c>
      <c r="G80" s="199">
        <v>1</v>
      </c>
      <c r="H80" s="180">
        <v>5.84</v>
      </c>
      <c r="I80" s="180">
        <v>6.21</v>
      </c>
      <c r="J80" s="180">
        <f t="shared" si="17"/>
        <v>20834.784</v>
      </c>
      <c r="K80" s="180">
        <f t="shared" si="22"/>
        <v>22154.795999999998</v>
      </c>
      <c r="L80" s="200">
        <v>5.84</v>
      </c>
      <c r="M80" s="201">
        <f t="shared" si="16"/>
        <v>5.5684399999999998</v>
      </c>
      <c r="N80" s="183">
        <f t="shared" si="18"/>
        <v>0.98217288933736957</v>
      </c>
      <c r="O80" s="184">
        <f t="shared" si="23"/>
        <v>42.989580000000004</v>
      </c>
      <c r="P80" s="184">
        <f t="shared" si="24"/>
        <v>40.990564530000007</v>
      </c>
      <c r="Q80" s="194"/>
      <c r="R80" s="195"/>
      <c r="S80" s="195"/>
      <c r="T80" s="195"/>
      <c r="U80" s="195"/>
      <c r="V80" s="202"/>
      <c r="W80" s="194"/>
      <c r="X80" s="195"/>
      <c r="Y80" s="195"/>
      <c r="Z80" s="195"/>
      <c r="AA80" s="195"/>
      <c r="AB80" s="202"/>
      <c r="AC80" s="194"/>
      <c r="AD80" s="202"/>
      <c r="AE80" s="194"/>
      <c r="AF80" s="202"/>
      <c r="AG80" s="194"/>
      <c r="AH80" s="203"/>
      <c r="AI80" s="202"/>
      <c r="AJ80" s="194"/>
      <c r="AK80" s="202"/>
      <c r="AL80" s="194"/>
      <c r="AM80" s="202"/>
      <c r="AN80" s="194">
        <v>6</v>
      </c>
      <c r="AO80" s="195">
        <v>4.8849999999999998</v>
      </c>
      <c r="AP80" s="195"/>
      <c r="AQ80" s="202"/>
      <c r="AR80" s="194"/>
      <c r="AS80" s="202"/>
      <c r="AT80" s="194"/>
      <c r="AU80" s="202"/>
      <c r="AV80" s="194"/>
      <c r="AW80" s="202"/>
      <c r="AX80" s="204">
        <v>3</v>
      </c>
      <c r="AY80" s="205">
        <v>0.34748478659999998</v>
      </c>
      <c r="AZ80" s="194"/>
      <c r="BA80" s="202"/>
      <c r="BB80" s="194"/>
      <c r="BC80" s="202"/>
      <c r="BD80" s="206"/>
      <c r="BE80" s="206"/>
      <c r="BF80" s="206"/>
      <c r="BG80" s="194"/>
      <c r="BH80" s="202"/>
      <c r="BI80" s="206"/>
      <c r="BJ80" s="206"/>
      <c r="BK80" s="206"/>
      <c r="BL80" s="203">
        <v>3.0673701347</v>
      </c>
      <c r="BM80" s="192">
        <f t="shared" si="14"/>
        <v>21.0970181428</v>
      </c>
      <c r="BN80" s="193">
        <f t="shared" si="15"/>
        <v>8.2998549212999997</v>
      </c>
      <c r="BO80" s="194">
        <f t="shared" si="19"/>
        <v>3.6100803799999999</v>
      </c>
      <c r="BP80" s="195">
        <f t="shared" si="20"/>
        <v>9.1870828415000005</v>
      </c>
      <c r="BQ80" s="187">
        <f t="shared" si="21"/>
        <v>0</v>
      </c>
      <c r="BR80" s="194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>
        <v>4</v>
      </c>
      <c r="CC80" s="202">
        <v>3.6100803799999999</v>
      </c>
      <c r="CD80" s="194">
        <v>3.5000000000000003E-2</v>
      </c>
      <c r="CE80" s="195">
        <v>7.8268186745000001</v>
      </c>
      <c r="CF80" s="195">
        <v>1</v>
      </c>
      <c r="CG80" s="195">
        <v>1.360264167</v>
      </c>
      <c r="CH80" s="196"/>
      <c r="CI80" s="195"/>
      <c r="CJ80" s="195"/>
      <c r="CK80" s="202"/>
      <c r="CL80" s="194"/>
      <c r="CM80" s="207"/>
    </row>
    <row r="81" spans="1:91" ht="18.75" customHeight="1" x14ac:dyDescent="0.25">
      <c r="A81" s="178">
        <f t="shared" si="25"/>
        <v>72</v>
      </c>
      <c r="B81" s="198" t="s">
        <v>163</v>
      </c>
      <c r="C81" s="199">
        <v>1959</v>
      </c>
      <c r="D81" s="199">
        <v>2</v>
      </c>
      <c r="E81" s="199">
        <v>8</v>
      </c>
      <c r="F81" s="199">
        <v>276.8</v>
      </c>
      <c r="G81" s="199">
        <v>1</v>
      </c>
      <c r="H81" s="180">
        <v>5.84</v>
      </c>
      <c r="I81" s="180">
        <v>6.21</v>
      </c>
      <c r="J81" s="180">
        <f t="shared" si="17"/>
        <v>9699.0720000000001</v>
      </c>
      <c r="K81" s="180">
        <f t="shared" si="22"/>
        <v>10313.568000000001</v>
      </c>
      <c r="L81" s="200">
        <v>5.84</v>
      </c>
      <c r="M81" s="201">
        <f t="shared" si="16"/>
        <v>5.5684399999999998</v>
      </c>
      <c r="N81" s="183">
        <f t="shared" si="18"/>
        <v>2.1098265895953756</v>
      </c>
      <c r="O81" s="184">
        <f t="shared" si="23"/>
        <v>20.012640000000001</v>
      </c>
      <c r="P81" s="184">
        <f t="shared" si="24"/>
        <v>19.082052240000003</v>
      </c>
      <c r="Q81" s="194"/>
      <c r="R81" s="195"/>
      <c r="S81" s="195"/>
      <c r="T81" s="195"/>
      <c r="U81" s="195"/>
      <c r="V81" s="202"/>
      <c r="W81" s="194">
        <v>1</v>
      </c>
      <c r="X81" s="195">
        <v>0.224</v>
      </c>
      <c r="Y81" s="195"/>
      <c r="Z81" s="195"/>
      <c r="AA81" s="195"/>
      <c r="AB81" s="202"/>
      <c r="AC81" s="194"/>
      <c r="AD81" s="202"/>
      <c r="AE81" s="194"/>
      <c r="AF81" s="202"/>
      <c r="AG81" s="194"/>
      <c r="AH81" s="203"/>
      <c r="AI81" s="202"/>
      <c r="AJ81" s="194"/>
      <c r="AK81" s="202"/>
      <c r="AL81" s="194"/>
      <c r="AM81" s="202"/>
      <c r="AN81" s="194"/>
      <c r="AO81" s="195"/>
      <c r="AP81" s="195"/>
      <c r="AQ81" s="202"/>
      <c r="AR81" s="194"/>
      <c r="AS81" s="202"/>
      <c r="AT81" s="194"/>
      <c r="AU81" s="202"/>
      <c r="AV81" s="194"/>
      <c r="AW81" s="202"/>
      <c r="AX81" s="204"/>
      <c r="AY81" s="205"/>
      <c r="AZ81" s="194"/>
      <c r="BA81" s="202"/>
      <c r="BB81" s="194"/>
      <c r="BC81" s="202"/>
      <c r="BD81" s="206"/>
      <c r="BE81" s="206"/>
      <c r="BF81" s="206"/>
      <c r="BG81" s="194"/>
      <c r="BH81" s="202"/>
      <c r="BI81" s="206"/>
      <c r="BJ81" s="206"/>
      <c r="BK81" s="206"/>
      <c r="BL81" s="203">
        <v>1.983802372</v>
      </c>
      <c r="BM81" s="192">
        <f t="shared" si="14"/>
        <v>6.8669713560000005</v>
      </c>
      <c r="BN81" s="193">
        <f t="shared" si="15"/>
        <v>2.2078023720000002</v>
      </c>
      <c r="BO81" s="194">
        <f t="shared" si="19"/>
        <v>4.6591689839999999</v>
      </c>
      <c r="BP81" s="195">
        <f t="shared" si="20"/>
        <v>0</v>
      </c>
      <c r="BQ81" s="187">
        <f t="shared" si="21"/>
        <v>0</v>
      </c>
      <c r="BR81" s="194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>
        <v>6</v>
      </c>
      <c r="CC81" s="202">
        <v>4.6591689839999999</v>
      </c>
      <c r="CD81" s="194"/>
      <c r="CE81" s="195"/>
      <c r="CF81" s="195"/>
      <c r="CG81" s="195"/>
      <c r="CH81" s="196"/>
      <c r="CI81" s="195"/>
      <c r="CJ81" s="195"/>
      <c r="CK81" s="202"/>
      <c r="CL81" s="194"/>
      <c r="CM81" s="207"/>
    </row>
    <row r="82" spans="1:91" ht="18.75" customHeight="1" x14ac:dyDescent="0.25">
      <c r="A82" s="178">
        <f t="shared" si="25"/>
        <v>73</v>
      </c>
      <c r="B82" s="198" t="s">
        <v>164</v>
      </c>
      <c r="C82" s="199">
        <v>1950</v>
      </c>
      <c r="D82" s="199">
        <v>2</v>
      </c>
      <c r="E82" s="199">
        <v>8</v>
      </c>
      <c r="F82" s="199">
        <v>370.8</v>
      </c>
      <c r="G82" s="199">
        <v>2</v>
      </c>
      <c r="H82" s="180">
        <v>5.84</v>
      </c>
      <c r="I82" s="180">
        <v>6.21</v>
      </c>
      <c r="J82" s="180">
        <f t="shared" si="17"/>
        <v>12992.832000000002</v>
      </c>
      <c r="K82" s="180">
        <f t="shared" si="22"/>
        <v>13816.008000000002</v>
      </c>
      <c r="L82" s="200">
        <v>22.603967999999998</v>
      </c>
      <c r="M82" s="201">
        <v>21.552883487999999</v>
      </c>
      <c r="N82" s="183">
        <f t="shared" si="18"/>
        <v>6.0959999999999992</v>
      </c>
      <c r="O82" s="184">
        <f t="shared" si="23"/>
        <v>26.808840000000004</v>
      </c>
      <c r="P82" s="184">
        <f t="shared" si="24"/>
        <v>25.562228940000004</v>
      </c>
      <c r="Q82" s="194"/>
      <c r="R82" s="195"/>
      <c r="S82" s="195"/>
      <c r="T82" s="195"/>
      <c r="U82" s="195"/>
      <c r="V82" s="202"/>
      <c r="W82" s="194"/>
      <c r="X82" s="195"/>
      <c r="Y82" s="195"/>
      <c r="Z82" s="195"/>
      <c r="AA82" s="195"/>
      <c r="AB82" s="202"/>
      <c r="AC82" s="194"/>
      <c r="AD82" s="202"/>
      <c r="AE82" s="194"/>
      <c r="AF82" s="202"/>
      <c r="AG82" s="194"/>
      <c r="AH82" s="203"/>
      <c r="AI82" s="202"/>
      <c r="AJ82" s="194"/>
      <c r="AK82" s="202"/>
      <c r="AL82" s="194"/>
      <c r="AM82" s="202"/>
      <c r="AN82" s="194"/>
      <c r="AO82" s="195"/>
      <c r="AP82" s="195"/>
      <c r="AQ82" s="202"/>
      <c r="AR82" s="194"/>
      <c r="AS82" s="202"/>
      <c r="AT82" s="194"/>
      <c r="AU82" s="202"/>
      <c r="AV82" s="194"/>
      <c r="AW82" s="202"/>
      <c r="AX82" s="204"/>
      <c r="AY82" s="205"/>
      <c r="AZ82" s="194"/>
      <c r="BA82" s="202"/>
      <c r="BB82" s="194"/>
      <c r="BC82" s="202"/>
      <c r="BD82" s="206"/>
      <c r="BE82" s="206"/>
      <c r="BF82" s="206"/>
      <c r="BG82" s="194"/>
      <c r="BH82" s="202"/>
      <c r="BI82" s="206"/>
      <c r="BJ82" s="206"/>
      <c r="BK82" s="206"/>
      <c r="BL82" s="203"/>
      <c r="BM82" s="192">
        <f t="shared" si="14"/>
        <v>3.9623428519999995</v>
      </c>
      <c r="BN82" s="193">
        <f t="shared" si="15"/>
        <v>0</v>
      </c>
      <c r="BO82" s="194">
        <f t="shared" si="19"/>
        <v>3.5752528519999993</v>
      </c>
      <c r="BP82" s="195">
        <f t="shared" si="20"/>
        <v>0.38708999999999999</v>
      </c>
      <c r="BQ82" s="187">
        <f t="shared" si="21"/>
        <v>0</v>
      </c>
      <c r="BR82" s="194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>
        <v>4</v>
      </c>
      <c r="CC82" s="202">
        <v>3.5752528519999993</v>
      </c>
      <c r="CD82" s="194"/>
      <c r="CE82" s="195"/>
      <c r="CF82" s="195">
        <v>1</v>
      </c>
      <c r="CG82" s="195">
        <v>0.38708999999999999</v>
      </c>
      <c r="CH82" s="196"/>
      <c r="CI82" s="195"/>
      <c r="CJ82" s="195"/>
      <c r="CK82" s="202"/>
      <c r="CL82" s="194"/>
      <c r="CM82" s="207"/>
    </row>
    <row r="83" spans="1:91" ht="18.75" customHeight="1" x14ac:dyDescent="0.25">
      <c r="A83" s="178">
        <f t="shared" si="25"/>
        <v>74</v>
      </c>
      <c r="B83" s="198" t="s">
        <v>165</v>
      </c>
      <c r="C83" s="199" t="s">
        <v>166</v>
      </c>
      <c r="D83" s="199">
        <v>2</v>
      </c>
      <c r="E83" s="199">
        <v>12</v>
      </c>
      <c r="F83" s="199">
        <v>813.6</v>
      </c>
      <c r="G83" s="199">
        <v>2</v>
      </c>
      <c r="H83" s="180">
        <v>5.84</v>
      </c>
      <c r="I83" s="180">
        <v>6.21</v>
      </c>
      <c r="J83" s="180">
        <f t="shared" si="17"/>
        <v>28508.544000000002</v>
      </c>
      <c r="K83" s="180">
        <f t="shared" si="22"/>
        <v>30314.736000000001</v>
      </c>
      <c r="L83" s="200">
        <v>45.365850000000002</v>
      </c>
      <c r="M83" s="201">
        <f t="shared" ref="M83:M106" si="26">L83*$M$2</f>
        <v>43.256337975000001</v>
      </c>
      <c r="N83" s="183">
        <f t="shared" si="18"/>
        <v>5.5759402654867261</v>
      </c>
      <c r="O83" s="184">
        <f t="shared" si="23"/>
        <v>58.823279999999997</v>
      </c>
      <c r="P83" s="184">
        <f t="shared" si="24"/>
        <v>56.087997479999999</v>
      </c>
      <c r="Q83" s="194"/>
      <c r="R83" s="195"/>
      <c r="S83" s="195"/>
      <c r="T83" s="195"/>
      <c r="U83" s="195"/>
      <c r="V83" s="202"/>
      <c r="W83" s="194"/>
      <c r="X83" s="195"/>
      <c r="Y83" s="195"/>
      <c r="Z83" s="195"/>
      <c r="AA83" s="195"/>
      <c r="AB83" s="202"/>
      <c r="AC83" s="194"/>
      <c r="AD83" s="202"/>
      <c r="AE83" s="194">
        <v>2E-3</v>
      </c>
      <c r="AF83" s="202">
        <v>0.22600000000000001</v>
      </c>
      <c r="AG83" s="194"/>
      <c r="AH83" s="203"/>
      <c r="AI83" s="202"/>
      <c r="AJ83" s="194"/>
      <c r="AK83" s="202"/>
      <c r="AL83" s="194"/>
      <c r="AM83" s="202"/>
      <c r="AN83" s="194"/>
      <c r="AO83" s="195"/>
      <c r="AP83" s="195"/>
      <c r="AQ83" s="202"/>
      <c r="AR83" s="194"/>
      <c r="AS83" s="202"/>
      <c r="AT83" s="194">
        <v>3</v>
      </c>
      <c r="AU83" s="202">
        <v>12.117809046</v>
      </c>
      <c r="AV83" s="194"/>
      <c r="AW83" s="202"/>
      <c r="AX83" s="204">
        <v>4</v>
      </c>
      <c r="AY83" s="205">
        <v>2.0579786568</v>
      </c>
      <c r="AZ83" s="194"/>
      <c r="BA83" s="202"/>
      <c r="BB83" s="194"/>
      <c r="BC83" s="202"/>
      <c r="BD83" s="206"/>
      <c r="BE83" s="206"/>
      <c r="BF83" s="206"/>
      <c r="BG83" s="194"/>
      <c r="BH83" s="202"/>
      <c r="BI83" s="206"/>
      <c r="BJ83" s="206"/>
      <c r="BK83" s="206"/>
      <c r="BL83" s="203">
        <v>2.225968467</v>
      </c>
      <c r="BM83" s="192">
        <f t="shared" si="14"/>
        <v>37.311108048599998</v>
      </c>
      <c r="BN83" s="193">
        <f t="shared" si="15"/>
        <v>16.627756169800001</v>
      </c>
      <c r="BO83" s="194">
        <f t="shared" si="19"/>
        <v>10.935191074999999</v>
      </c>
      <c r="BP83" s="195">
        <f t="shared" si="20"/>
        <v>9.7481608037999994</v>
      </c>
      <c r="BQ83" s="187">
        <f t="shared" si="21"/>
        <v>0</v>
      </c>
      <c r="BR83" s="194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>
        <v>13</v>
      </c>
      <c r="CC83" s="202">
        <v>10.935191074999999</v>
      </c>
      <c r="CD83" s="194">
        <v>0.02</v>
      </c>
      <c r="CE83" s="195">
        <v>5.2672334320000003</v>
      </c>
      <c r="CF83" s="195">
        <v>1</v>
      </c>
      <c r="CG83" s="195">
        <v>0.38708999999999999</v>
      </c>
      <c r="CH83" s="196">
        <v>2</v>
      </c>
      <c r="CI83" s="195">
        <v>4.0938373717999994</v>
      </c>
      <c r="CJ83" s="195"/>
      <c r="CK83" s="202"/>
      <c r="CL83" s="194"/>
      <c r="CM83" s="207"/>
    </row>
    <row r="84" spans="1:91" ht="18.75" customHeight="1" x14ac:dyDescent="0.25">
      <c r="A84" s="178">
        <f t="shared" si="25"/>
        <v>75</v>
      </c>
      <c r="B84" s="198" t="s">
        <v>167</v>
      </c>
      <c r="C84" s="199">
        <v>1955</v>
      </c>
      <c r="D84" s="199">
        <v>2</v>
      </c>
      <c r="E84" s="199">
        <v>12</v>
      </c>
      <c r="F84" s="199">
        <v>671</v>
      </c>
      <c r="G84" s="199">
        <v>2</v>
      </c>
      <c r="H84" s="180">
        <v>5.84</v>
      </c>
      <c r="I84" s="180">
        <v>6.21</v>
      </c>
      <c r="J84" s="180">
        <f t="shared" si="17"/>
        <v>23511.84</v>
      </c>
      <c r="K84" s="180">
        <f t="shared" si="22"/>
        <v>25001.46</v>
      </c>
      <c r="L84" s="200">
        <v>40.537979999999997</v>
      </c>
      <c r="M84" s="201">
        <f t="shared" si="26"/>
        <v>38.652963929999999</v>
      </c>
      <c r="N84" s="183">
        <f t="shared" si="18"/>
        <v>6.0414277198211623</v>
      </c>
      <c r="O84" s="184">
        <f t="shared" si="23"/>
        <v>48.513300000000001</v>
      </c>
      <c r="P84" s="184">
        <f t="shared" si="24"/>
        <v>46.25743155</v>
      </c>
      <c r="Q84" s="194"/>
      <c r="R84" s="195"/>
      <c r="S84" s="195"/>
      <c r="T84" s="195"/>
      <c r="U84" s="195"/>
      <c r="V84" s="202"/>
      <c r="W84" s="194"/>
      <c r="X84" s="195"/>
      <c r="Y84" s="195"/>
      <c r="Z84" s="195"/>
      <c r="AA84" s="195"/>
      <c r="AB84" s="202"/>
      <c r="AC84" s="194"/>
      <c r="AD84" s="202"/>
      <c r="AE84" s="194"/>
      <c r="AF84" s="202"/>
      <c r="AG84" s="194"/>
      <c r="AH84" s="203"/>
      <c r="AI84" s="202"/>
      <c r="AJ84" s="194"/>
      <c r="AK84" s="202"/>
      <c r="AL84" s="194"/>
      <c r="AM84" s="202"/>
      <c r="AN84" s="194"/>
      <c r="AO84" s="195"/>
      <c r="AP84" s="195"/>
      <c r="AQ84" s="202"/>
      <c r="AR84" s="194"/>
      <c r="AS84" s="202"/>
      <c r="AT84" s="194"/>
      <c r="AU84" s="202"/>
      <c r="AV84" s="194"/>
      <c r="AW84" s="202"/>
      <c r="AX84" s="204"/>
      <c r="AY84" s="205"/>
      <c r="AZ84" s="194"/>
      <c r="BA84" s="202"/>
      <c r="BB84" s="194"/>
      <c r="BC84" s="202"/>
      <c r="BD84" s="206"/>
      <c r="BE84" s="206"/>
      <c r="BF84" s="206"/>
      <c r="BG84" s="194"/>
      <c r="BH84" s="202"/>
      <c r="BI84" s="206"/>
      <c r="BJ84" s="206"/>
      <c r="BK84" s="206"/>
      <c r="BL84" s="203"/>
      <c r="BM84" s="192">
        <f t="shared" si="14"/>
        <v>34.940280762580002</v>
      </c>
      <c r="BN84" s="193">
        <f t="shared" si="15"/>
        <v>0</v>
      </c>
      <c r="BO84" s="194">
        <f t="shared" si="19"/>
        <v>31.518596300580001</v>
      </c>
      <c r="BP84" s="195">
        <f t="shared" si="20"/>
        <v>3.421684462</v>
      </c>
      <c r="BQ84" s="187">
        <f t="shared" si="21"/>
        <v>0</v>
      </c>
      <c r="BR84" s="194"/>
      <c r="BS84" s="195"/>
      <c r="BT84" s="195"/>
      <c r="BU84" s="195"/>
      <c r="BV84" s="195">
        <v>3.5000000000000001E-3</v>
      </c>
      <c r="BW84" s="195">
        <v>3.0990923619999999</v>
      </c>
      <c r="BX84" s="195"/>
      <c r="BY84" s="195"/>
      <c r="BZ84" s="195">
        <v>4</v>
      </c>
      <c r="CA84" s="195">
        <v>10.27014912858</v>
      </c>
      <c r="CB84" s="195">
        <v>22</v>
      </c>
      <c r="CC84" s="202">
        <v>18.149354809999998</v>
      </c>
      <c r="CD84" s="194"/>
      <c r="CE84" s="195"/>
      <c r="CF84" s="195">
        <v>1</v>
      </c>
      <c r="CG84" s="195">
        <v>0.22965350000000001</v>
      </c>
      <c r="CH84" s="196">
        <v>1</v>
      </c>
      <c r="CI84" s="195">
        <v>3.192030962</v>
      </c>
      <c r="CJ84" s="195"/>
      <c r="CK84" s="202"/>
      <c r="CL84" s="194"/>
      <c r="CM84" s="207"/>
    </row>
    <row r="85" spans="1:91" ht="18.75" customHeight="1" x14ac:dyDescent="0.25">
      <c r="A85" s="178">
        <f t="shared" si="25"/>
        <v>76</v>
      </c>
      <c r="B85" s="198" t="s">
        <v>168</v>
      </c>
      <c r="C85" s="199" t="s">
        <v>169</v>
      </c>
      <c r="D85" s="199">
        <v>5</v>
      </c>
      <c r="E85" s="199">
        <v>105</v>
      </c>
      <c r="F85" s="199">
        <v>5382.8</v>
      </c>
      <c r="G85" s="199">
        <v>7</v>
      </c>
      <c r="H85" s="180">
        <v>5.84</v>
      </c>
      <c r="I85" s="180">
        <v>6.21</v>
      </c>
      <c r="J85" s="180">
        <f t="shared" si="17"/>
        <v>188613.31200000001</v>
      </c>
      <c r="K85" s="180">
        <f t="shared" si="22"/>
        <v>200563.12800000003</v>
      </c>
      <c r="L85" s="200">
        <v>294.41095000000001</v>
      </c>
      <c r="M85" s="201">
        <f t="shared" si="26"/>
        <v>280.72084082500004</v>
      </c>
      <c r="N85" s="183">
        <f t="shared" si="18"/>
        <v>5.469475923311288</v>
      </c>
      <c r="O85" s="184">
        <f t="shared" si="23"/>
        <v>389.17644000000007</v>
      </c>
      <c r="P85" s="184">
        <f t="shared" si="24"/>
        <v>371.07973554000006</v>
      </c>
      <c r="Q85" s="194"/>
      <c r="R85" s="195"/>
      <c r="S85" s="195"/>
      <c r="T85" s="195"/>
      <c r="U85" s="195"/>
      <c r="V85" s="202"/>
      <c r="W85" s="194"/>
      <c r="X85" s="195"/>
      <c r="Y85" s="195"/>
      <c r="Z85" s="195"/>
      <c r="AA85" s="195"/>
      <c r="AB85" s="202"/>
      <c r="AC85" s="194"/>
      <c r="AD85" s="202"/>
      <c r="AE85" s="194"/>
      <c r="AF85" s="202"/>
      <c r="AG85" s="194"/>
      <c r="AH85" s="203"/>
      <c r="AI85" s="202"/>
      <c r="AJ85" s="194"/>
      <c r="AK85" s="202"/>
      <c r="AL85" s="194"/>
      <c r="AM85" s="202"/>
      <c r="AN85" s="194"/>
      <c r="AO85" s="195"/>
      <c r="AP85" s="195"/>
      <c r="AQ85" s="202"/>
      <c r="AR85" s="194"/>
      <c r="AS85" s="202"/>
      <c r="AT85" s="194">
        <v>1</v>
      </c>
      <c r="AU85" s="202">
        <v>15.273761110000001</v>
      </c>
      <c r="AV85" s="194"/>
      <c r="AW85" s="202"/>
      <c r="AX85" s="204">
        <v>13</v>
      </c>
      <c r="AY85" s="205">
        <v>24.085692229999999</v>
      </c>
      <c r="AZ85" s="194">
        <v>3.8799999999999998E-3</v>
      </c>
      <c r="BA85" s="202">
        <v>19.31402172608</v>
      </c>
      <c r="BB85" s="194"/>
      <c r="BC85" s="202"/>
      <c r="BD85" s="206"/>
      <c r="BE85" s="206"/>
      <c r="BF85" s="206"/>
      <c r="BG85" s="194"/>
      <c r="BH85" s="202"/>
      <c r="BI85" s="206"/>
      <c r="BJ85" s="206"/>
      <c r="BK85" s="206"/>
      <c r="BL85" s="203">
        <v>16.1438181167</v>
      </c>
      <c r="BM85" s="192">
        <f t="shared" si="14"/>
        <v>113.73633379978001</v>
      </c>
      <c r="BN85" s="193">
        <f t="shared" si="15"/>
        <v>74.817293182780006</v>
      </c>
      <c r="BO85" s="194">
        <f t="shared" si="19"/>
        <v>18.171474255</v>
      </c>
      <c r="BP85" s="195">
        <f t="shared" si="20"/>
        <v>20.747566362000001</v>
      </c>
      <c r="BQ85" s="187">
        <f t="shared" si="21"/>
        <v>0</v>
      </c>
      <c r="BR85" s="194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>
        <v>20</v>
      </c>
      <c r="CC85" s="202">
        <v>18.171474255</v>
      </c>
      <c r="CD85" s="194">
        <v>7.0000000000000001E-3</v>
      </c>
      <c r="CE85" s="195">
        <v>1.46062</v>
      </c>
      <c r="CF85" s="195">
        <v>6</v>
      </c>
      <c r="CG85" s="195">
        <v>5.2663784639999998</v>
      </c>
      <c r="CH85" s="196">
        <v>5</v>
      </c>
      <c r="CI85" s="195">
        <v>14.020567897999999</v>
      </c>
      <c r="CJ85" s="195"/>
      <c r="CK85" s="202"/>
      <c r="CL85" s="194"/>
      <c r="CM85" s="207"/>
    </row>
    <row r="86" spans="1:91" ht="18.75" customHeight="1" x14ac:dyDescent="0.25">
      <c r="A86" s="178">
        <f t="shared" si="25"/>
        <v>77</v>
      </c>
      <c r="B86" s="198" t="s">
        <v>170</v>
      </c>
      <c r="C86" s="199">
        <v>1956</v>
      </c>
      <c r="D86" s="199">
        <v>2</v>
      </c>
      <c r="E86" s="199">
        <v>16</v>
      </c>
      <c r="F86" s="199">
        <v>844.1</v>
      </c>
      <c r="G86" s="199">
        <v>1</v>
      </c>
      <c r="H86" s="180">
        <v>5.84</v>
      </c>
      <c r="I86" s="180">
        <v>6.21</v>
      </c>
      <c r="J86" s="180">
        <f t="shared" si="17"/>
        <v>29577.263999999999</v>
      </c>
      <c r="K86" s="180">
        <f t="shared" si="22"/>
        <v>31451.165999999997</v>
      </c>
      <c r="L86" s="200">
        <v>51.30988</v>
      </c>
      <c r="M86" s="201">
        <f t="shared" si="26"/>
        <v>48.923970580000002</v>
      </c>
      <c r="N86" s="183">
        <f t="shared" si="18"/>
        <v>6.0786494491174032</v>
      </c>
      <c r="O86" s="184">
        <f t="shared" si="23"/>
        <v>61.028429999999993</v>
      </c>
      <c r="P86" s="184">
        <f t="shared" si="24"/>
        <v>58.190608004999994</v>
      </c>
      <c r="Q86" s="194"/>
      <c r="R86" s="195"/>
      <c r="S86" s="195"/>
      <c r="T86" s="195"/>
      <c r="U86" s="195"/>
      <c r="V86" s="202"/>
      <c r="W86" s="194"/>
      <c r="X86" s="195"/>
      <c r="Y86" s="195"/>
      <c r="Z86" s="195"/>
      <c r="AA86" s="195"/>
      <c r="AB86" s="202"/>
      <c r="AC86" s="194"/>
      <c r="AD86" s="202"/>
      <c r="AE86" s="194">
        <v>1E-3</v>
      </c>
      <c r="AF86" s="202">
        <v>0.113</v>
      </c>
      <c r="AG86" s="194"/>
      <c r="AH86" s="203"/>
      <c r="AI86" s="202"/>
      <c r="AJ86" s="194"/>
      <c r="AK86" s="202"/>
      <c r="AL86" s="194"/>
      <c r="AM86" s="202"/>
      <c r="AN86" s="194"/>
      <c r="AO86" s="195"/>
      <c r="AP86" s="195"/>
      <c r="AQ86" s="202"/>
      <c r="AR86" s="194"/>
      <c r="AS86" s="202"/>
      <c r="AT86" s="194"/>
      <c r="AU86" s="202"/>
      <c r="AV86" s="194"/>
      <c r="AW86" s="202"/>
      <c r="AX86" s="204"/>
      <c r="AY86" s="205"/>
      <c r="AZ86" s="194"/>
      <c r="BA86" s="202"/>
      <c r="BB86" s="194"/>
      <c r="BC86" s="202"/>
      <c r="BD86" s="206"/>
      <c r="BE86" s="206"/>
      <c r="BF86" s="206"/>
      <c r="BG86" s="194"/>
      <c r="BH86" s="202"/>
      <c r="BI86" s="206"/>
      <c r="BJ86" s="206"/>
      <c r="BK86" s="206"/>
      <c r="BL86" s="203">
        <v>12.863165081</v>
      </c>
      <c r="BM86" s="192">
        <f t="shared" si="14"/>
        <v>24.855624325000001</v>
      </c>
      <c r="BN86" s="193">
        <f t="shared" si="15"/>
        <v>12.976165081</v>
      </c>
      <c r="BO86" s="194">
        <f t="shared" si="19"/>
        <v>8.5941912570000003</v>
      </c>
      <c r="BP86" s="195">
        <f t="shared" si="20"/>
        <v>3.2852679870000001</v>
      </c>
      <c r="BQ86" s="187">
        <f t="shared" si="21"/>
        <v>0</v>
      </c>
      <c r="BR86" s="194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>
        <v>7</v>
      </c>
      <c r="CC86" s="202">
        <v>8.5941912570000003</v>
      </c>
      <c r="CD86" s="194"/>
      <c r="CE86" s="195"/>
      <c r="CF86" s="195">
        <v>2</v>
      </c>
      <c r="CG86" s="195">
        <v>0.46056000000000002</v>
      </c>
      <c r="CH86" s="196">
        <v>1</v>
      </c>
      <c r="CI86" s="195">
        <v>2.824707987</v>
      </c>
      <c r="CJ86" s="195"/>
      <c r="CK86" s="202"/>
      <c r="CL86" s="194"/>
      <c r="CM86" s="207"/>
    </row>
    <row r="87" spans="1:91" ht="19.5" customHeight="1" x14ac:dyDescent="0.25">
      <c r="A87" s="178">
        <f t="shared" si="25"/>
        <v>78</v>
      </c>
      <c r="B87" s="198" t="s">
        <v>171</v>
      </c>
      <c r="C87" s="199" t="s">
        <v>172</v>
      </c>
      <c r="D87" s="199">
        <v>3</v>
      </c>
      <c r="E87" s="199">
        <v>24</v>
      </c>
      <c r="F87" s="199">
        <v>972.6</v>
      </c>
      <c r="G87" s="199">
        <v>2</v>
      </c>
      <c r="H87" s="180">
        <v>5.84</v>
      </c>
      <c r="I87" s="180">
        <v>6.21</v>
      </c>
      <c r="J87" s="180">
        <f t="shared" si="17"/>
        <v>34079.904000000002</v>
      </c>
      <c r="K87" s="180">
        <f t="shared" si="22"/>
        <v>36239.076000000001</v>
      </c>
      <c r="L87" s="200">
        <v>59.246099999999998</v>
      </c>
      <c r="M87" s="201">
        <f t="shared" si="26"/>
        <v>56.491156349999997</v>
      </c>
      <c r="N87" s="183">
        <f t="shared" si="18"/>
        <v>6.0915175817396667</v>
      </c>
      <c r="O87" s="184">
        <f t="shared" si="23"/>
        <v>70.31898000000001</v>
      </c>
      <c r="P87" s="184">
        <f t="shared" si="24"/>
        <v>67.049147430000005</v>
      </c>
      <c r="Q87" s="194"/>
      <c r="R87" s="195"/>
      <c r="S87" s="195"/>
      <c r="T87" s="195"/>
      <c r="U87" s="195"/>
      <c r="V87" s="202"/>
      <c r="W87" s="194"/>
      <c r="X87" s="195"/>
      <c r="Y87" s="195">
        <v>6</v>
      </c>
      <c r="Z87" s="195">
        <v>4.8319999999999999</v>
      </c>
      <c r="AA87" s="195"/>
      <c r="AB87" s="202"/>
      <c r="AC87" s="194"/>
      <c r="AD87" s="202"/>
      <c r="AE87" s="194"/>
      <c r="AF87" s="202"/>
      <c r="AG87" s="194"/>
      <c r="AH87" s="203"/>
      <c r="AI87" s="202"/>
      <c r="AJ87" s="194"/>
      <c r="AK87" s="202"/>
      <c r="AL87" s="194"/>
      <c r="AM87" s="202"/>
      <c r="AN87" s="194"/>
      <c r="AO87" s="195"/>
      <c r="AP87" s="195"/>
      <c r="AQ87" s="202"/>
      <c r="AR87" s="194"/>
      <c r="AS87" s="202"/>
      <c r="AT87" s="194"/>
      <c r="AU87" s="202"/>
      <c r="AV87" s="194"/>
      <c r="AW87" s="202"/>
      <c r="AX87" s="204"/>
      <c r="AY87" s="205"/>
      <c r="AZ87" s="194"/>
      <c r="BA87" s="202"/>
      <c r="BB87" s="194"/>
      <c r="BC87" s="202"/>
      <c r="BD87" s="206"/>
      <c r="BE87" s="206"/>
      <c r="BF87" s="206"/>
      <c r="BG87" s="194"/>
      <c r="BH87" s="202"/>
      <c r="BI87" s="206"/>
      <c r="BJ87" s="206"/>
      <c r="BK87" s="206"/>
      <c r="BL87" s="203">
        <v>1.5519747829999999</v>
      </c>
      <c r="BM87" s="192">
        <f t="shared" si="14"/>
        <v>20.280724685999999</v>
      </c>
      <c r="BN87" s="193">
        <f t="shared" si="15"/>
        <v>6.3839747829999993</v>
      </c>
      <c r="BO87" s="194">
        <f t="shared" si="19"/>
        <v>12.536485735999999</v>
      </c>
      <c r="BP87" s="195">
        <f t="shared" si="20"/>
        <v>1.360264167</v>
      </c>
      <c r="BQ87" s="187">
        <f t="shared" si="21"/>
        <v>0</v>
      </c>
      <c r="BR87" s="194"/>
      <c r="BS87" s="195"/>
      <c r="BT87" s="195">
        <v>5.0000000000000001E-3</v>
      </c>
      <c r="BU87" s="195">
        <v>5.2541844820000003</v>
      </c>
      <c r="BV87" s="195"/>
      <c r="BW87" s="195"/>
      <c r="BX87" s="195"/>
      <c r="BY87" s="195"/>
      <c r="BZ87" s="195"/>
      <c r="CA87" s="195"/>
      <c r="CB87" s="195">
        <v>10</v>
      </c>
      <c r="CC87" s="202">
        <v>7.2823012540000001</v>
      </c>
      <c r="CD87" s="194"/>
      <c r="CE87" s="195"/>
      <c r="CF87" s="195">
        <v>1</v>
      </c>
      <c r="CG87" s="195">
        <v>1.360264167</v>
      </c>
      <c r="CH87" s="196"/>
      <c r="CI87" s="195"/>
      <c r="CJ87" s="195"/>
      <c r="CK87" s="202"/>
      <c r="CL87" s="194"/>
      <c r="CM87" s="207"/>
    </row>
    <row r="88" spans="1:91" ht="20.25" customHeight="1" x14ac:dyDescent="0.25">
      <c r="A88" s="178">
        <f t="shared" si="25"/>
        <v>79</v>
      </c>
      <c r="B88" s="198" t="s">
        <v>173</v>
      </c>
      <c r="C88" s="199">
        <v>1958</v>
      </c>
      <c r="D88" s="199">
        <v>2</v>
      </c>
      <c r="E88" s="199">
        <v>4</v>
      </c>
      <c r="F88" s="199">
        <v>270.7</v>
      </c>
      <c r="G88" s="199">
        <v>1</v>
      </c>
      <c r="H88" s="180">
        <v>5.84</v>
      </c>
      <c r="I88" s="180">
        <v>6.21</v>
      </c>
      <c r="J88" s="180">
        <f t="shared" si="17"/>
        <v>9485.3279999999995</v>
      </c>
      <c r="K88" s="180">
        <f t="shared" si="22"/>
        <v>10086.281999999999</v>
      </c>
      <c r="L88" s="200">
        <v>16.491209999999999</v>
      </c>
      <c r="M88" s="201">
        <f t="shared" si="26"/>
        <v>15.724368734999999</v>
      </c>
      <c r="N88" s="183">
        <f t="shared" si="18"/>
        <v>6.0920613224972291</v>
      </c>
      <c r="O88" s="184">
        <f t="shared" si="23"/>
        <v>19.57161</v>
      </c>
      <c r="P88" s="184">
        <f t="shared" si="24"/>
        <v>18.661530135</v>
      </c>
      <c r="Q88" s="194"/>
      <c r="R88" s="195"/>
      <c r="S88" s="195"/>
      <c r="T88" s="195"/>
      <c r="U88" s="195"/>
      <c r="V88" s="202"/>
      <c r="W88" s="194"/>
      <c r="X88" s="195"/>
      <c r="Y88" s="195"/>
      <c r="Z88" s="195"/>
      <c r="AA88" s="195"/>
      <c r="AB88" s="202"/>
      <c r="AC88" s="194"/>
      <c r="AD88" s="202"/>
      <c r="AE88" s="194"/>
      <c r="AF88" s="202"/>
      <c r="AG88" s="194"/>
      <c r="AH88" s="203"/>
      <c r="AI88" s="202"/>
      <c r="AJ88" s="194"/>
      <c r="AK88" s="202"/>
      <c r="AL88" s="194"/>
      <c r="AM88" s="202"/>
      <c r="AN88" s="194"/>
      <c r="AO88" s="195"/>
      <c r="AP88" s="195"/>
      <c r="AQ88" s="202"/>
      <c r="AR88" s="194"/>
      <c r="AS88" s="202"/>
      <c r="AT88" s="194"/>
      <c r="AU88" s="202"/>
      <c r="AV88" s="194"/>
      <c r="AW88" s="202"/>
      <c r="AX88" s="204"/>
      <c r="AY88" s="205"/>
      <c r="AZ88" s="194"/>
      <c r="BA88" s="202"/>
      <c r="BB88" s="194"/>
      <c r="BC88" s="202"/>
      <c r="BD88" s="206"/>
      <c r="BE88" s="206"/>
      <c r="BF88" s="206"/>
      <c r="BG88" s="194"/>
      <c r="BH88" s="202"/>
      <c r="BI88" s="206"/>
      <c r="BJ88" s="206"/>
      <c r="BK88" s="206"/>
      <c r="BL88" s="203"/>
      <c r="BM88" s="192">
        <f t="shared" si="14"/>
        <v>30.842235533</v>
      </c>
      <c r="BN88" s="193">
        <f t="shared" si="15"/>
        <v>0</v>
      </c>
      <c r="BO88" s="194">
        <f t="shared" si="19"/>
        <v>30.455145533</v>
      </c>
      <c r="BP88" s="195">
        <f t="shared" si="20"/>
        <v>0.38708999999999999</v>
      </c>
      <c r="BQ88" s="187">
        <f t="shared" si="21"/>
        <v>0</v>
      </c>
      <c r="BR88" s="194"/>
      <c r="BS88" s="195"/>
      <c r="BT88" s="195"/>
      <c r="BU88" s="195"/>
      <c r="BV88" s="195">
        <v>1.9E-2</v>
      </c>
      <c r="BW88" s="195">
        <v>24.646328229999998</v>
      </c>
      <c r="BX88" s="195">
        <v>1.5E-3</v>
      </c>
      <c r="BY88" s="195">
        <v>1.6736362499999999</v>
      </c>
      <c r="BZ88" s="195"/>
      <c r="CA88" s="195"/>
      <c r="CB88" s="195">
        <v>4</v>
      </c>
      <c r="CC88" s="202">
        <v>4.1351810530000002</v>
      </c>
      <c r="CD88" s="194"/>
      <c r="CE88" s="195"/>
      <c r="CF88" s="195">
        <v>1</v>
      </c>
      <c r="CG88" s="195">
        <v>0.38708999999999999</v>
      </c>
      <c r="CH88" s="196"/>
      <c r="CI88" s="195"/>
      <c r="CJ88" s="195"/>
      <c r="CK88" s="202"/>
      <c r="CL88" s="194"/>
      <c r="CM88" s="207"/>
    </row>
    <row r="89" spans="1:91" ht="22.5" customHeight="1" x14ac:dyDescent="0.25">
      <c r="A89" s="178">
        <f t="shared" si="25"/>
        <v>80</v>
      </c>
      <c r="B89" s="198" t="s">
        <v>174</v>
      </c>
      <c r="C89" s="199">
        <v>1964</v>
      </c>
      <c r="D89" s="199">
        <v>2</v>
      </c>
      <c r="E89" s="199">
        <v>8</v>
      </c>
      <c r="F89" s="199">
        <v>424.8</v>
      </c>
      <c r="G89" s="199">
        <v>1</v>
      </c>
      <c r="H89" s="180">
        <v>5.84</v>
      </c>
      <c r="I89" s="180">
        <v>6.21</v>
      </c>
      <c r="J89" s="180">
        <f t="shared" si="17"/>
        <v>14884.991999999998</v>
      </c>
      <c r="K89" s="180">
        <f t="shared" si="22"/>
        <v>15828.048000000003</v>
      </c>
      <c r="L89" s="200">
        <v>22.926400000000001</v>
      </c>
      <c r="M89" s="201">
        <f t="shared" si="26"/>
        <v>21.860322400000001</v>
      </c>
      <c r="N89" s="183">
        <f t="shared" si="18"/>
        <v>5.3969868173258</v>
      </c>
      <c r="O89" s="184">
        <f t="shared" si="23"/>
        <v>30.713039999999999</v>
      </c>
      <c r="P89" s="184">
        <f t="shared" si="24"/>
        <v>29.28488364</v>
      </c>
      <c r="Q89" s="194"/>
      <c r="R89" s="195"/>
      <c r="S89" s="195"/>
      <c r="T89" s="195"/>
      <c r="U89" s="195"/>
      <c r="V89" s="202"/>
      <c r="W89" s="194"/>
      <c r="X89" s="195"/>
      <c r="Y89" s="195"/>
      <c r="Z89" s="195"/>
      <c r="AA89" s="195"/>
      <c r="AB89" s="202"/>
      <c r="AC89" s="194"/>
      <c r="AD89" s="202"/>
      <c r="AE89" s="194"/>
      <c r="AF89" s="202"/>
      <c r="AG89" s="194"/>
      <c r="AH89" s="203"/>
      <c r="AI89" s="202"/>
      <c r="AJ89" s="194"/>
      <c r="AK89" s="202"/>
      <c r="AL89" s="194"/>
      <c r="AM89" s="202"/>
      <c r="AN89" s="194"/>
      <c r="AO89" s="195"/>
      <c r="AP89" s="195"/>
      <c r="AQ89" s="202"/>
      <c r="AR89" s="194"/>
      <c r="AS89" s="202"/>
      <c r="AT89" s="194"/>
      <c r="AU89" s="202"/>
      <c r="AV89" s="194"/>
      <c r="AW89" s="202"/>
      <c r="AX89" s="204"/>
      <c r="AY89" s="205"/>
      <c r="AZ89" s="194"/>
      <c r="BA89" s="202"/>
      <c r="BB89" s="194"/>
      <c r="BC89" s="202"/>
      <c r="BD89" s="206"/>
      <c r="BE89" s="206"/>
      <c r="BF89" s="206"/>
      <c r="BG89" s="194"/>
      <c r="BH89" s="202"/>
      <c r="BI89" s="206"/>
      <c r="BJ89" s="206"/>
      <c r="BK89" s="206"/>
      <c r="BL89" s="203">
        <v>28.51519</v>
      </c>
      <c r="BM89" s="192">
        <f t="shared" si="14"/>
        <v>68.330983799999998</v>
      </c>
      <c r="BN89" s="193">
        <f t="shared" si="15"/>
        <v>28.51519</v>
      </c>
      <c r="BO89" s="194">
        <f t="shared" si="19"/>
        <v>36.991085812999998</v>
      </c>
      <c r="BP89" s="195">
        <f t="shared" si="20"/>
        <v>2.824707987</v>
      </c>
      <c r="BQ89" s="187">
        <f t="shared" si="21"/>
        <v>0</v>
      </c>
      <c r="BR89" s="194"/>
      <c r="BS89" s="195"/>
      <c r="BT89" s="195"/>
      <c r="BU89" s="195"/>
      <c r="BV89" s="195">
        <v>2.8000000000000001E-2</v>
      </c>
      <c r="BW89" s="195">
        <v>36.320904759999998</v>
      </c>
      <c r="BX89" s="195"/>
      <c r="BY89" s="195"/>
      <c r="BZ89" s="195"/>
      <c r="CA89" s="195"/>
      <c r="CB89" s="195">
        <v>1</v>
      </c>
      <c r="CC89" s="202">
        <v>0.67018105299999997</v>
      </c>
      <c r="CD89" s="194"/>
      <c r="CE89" s="195"/>
      <c r="CF89" s="195"/>
      <c r="CG89" s="195"/>
      <c r="CH89" s="196">
        <v>1</v>
      </c>
      <c r="CI89" s="195">
        <v>2.824707987</v>
      </c>
      <c r="CJ89" s="195"/>
      <c r="CK89" s="202"/>
      <c r="CL89" s="194"/>
      <c r="CM89" s="207"/>
    </row>
    <row r="90" spans="1:91" ht="18.75" customHeight="1" x14ac:dyDescent="0.25">
      <c r="A90" s="178">
        <f t="shared" si="25"/>
        <v>81</v>
      </c>
      <c r="B90" s="198" t="s">
        <v>175</v>
      </c>
      <c r="C90" s="199" t="s">
        <v>176</v>
      </c>
      <c r="D90" s="199">
        <v>5</v>
      </c>
      <c r="E90" s="199">
        <v>80</v>
      </c>
      <c r="F90" s="199">
        <v>3200.3</v>
      </c>
      <c r="G90" s="199">
        <v>4</v>
      </c>
      <c r="H90" s="180">
        <v>5.84</v>
      </c>
      <c r="I90" s="180">
        <v>6.21</v>
      </c>
      <c r="J90" s="180">
        <f t="shared" si="17"/>
        <v>112138.512</v>
      </c>
      <c r="K90" s="180">
        <f t="shared" si="22"/>
        <v>119243.17800000001</v>
      </c>
      <c r="L90" s="200">
        <v>194.99734000000001</v>
      </c>
      <c r="M90" s="201">
        <f t="shared" si="26"/>
        <v>185.92996369000002</v>
      </c>
      <c r="N90" s="183">
        <f t="shared" si="18"/>
        <v>6.0930956472830671</v>
      </c>
      <c r="O90" s="184">
        <f t="shared" si="23"/>
        <v>231.38168999999999</v>
      </c>
      <c r="P90" s="184">
        <f t="shared" si="24"/>
        <v>220.622441415</v>
      </c>
      <c r="Q90" s="194"/>
      <c r="R90" s="195"/>
      <c r="S90" s="195"/>
      <c r="T90" s="195"/>
      <c r="U90" s="195"/>
      <c r="V90" s="202"/>
      <c r="W90" s="194"/>
      <c r="X90" s="195"/>
      <c r="Y90" s="195"/>
      <c r="Z90" s="195"/>
      <c r="AA90" s="195"/>
      <c r="AB90" s="202"/>
      <c r="AC90" s="194"/>
      <c r="AD90" s="202"/>
      <c r="AE90" s="194">
        <v>4.0000000000000001E-3</v>
      </c>
      <c r="AF90" s="202">
        <v>0.36799999999999999</v>
      </c>
      <c r="AG90" s="194">
        <v>0.24099999999999999</v>
      </c>
      <c r="AH90" s="203">
        <v>4</v>
      </c>
      <c r="AI90" s="202">
        <v>653.64400000000001</v>
      </c>
      <c r="AJ90" s="194"/>
      <c r="AK90" s="202"/>
      <c r="AL90" s="194">
        <v>6.0000000000000001E-3</v>
      </c>
      <c r="AM90" s="202">
        <v>20.533000000000001</v>
      </c>
      <c r="AN90" s="194"/>
      <c r="AO90" s="195"/>
      <c r="AP90" s="195"/>
      <c r="AQ90" s="202"/>
      <c r="AR90" s="194"/>
      <c r="AS90" s="202"/>
      <c r="AT90" s="194"/>
      <c r="AU90" s="202"/>
      <c r="AV90" s="194"/>
      <c r="AW90" s="202"/>
      <c r="AX90" s="204">
        <v>4</v>
      </c>
      <c r="AY90" s="205">
        <v>3.0575972</v>
      </c>
      <c r="AZ90" s="194"/>
      <c r="BA90" s="202"/>
      <c r="BB90" s="194"/>
      <c r="BC90" s="202"/>
      <c r="BD90" s="206"/>
      <c r="BE90" s="206"/>
      <c r="BF90" s="206"/>
      <c r="BG90" s="194"/>
      <c r="BH90" s="202"/>
      <c r="BI90" s="206"/>
      <c r="BJ90" s="206"/>
      <c r="BK90" s="206"/>
      <c r="BL90" s="203">
        <v>16.522596096400001</v>
      </c>
      <c r="BM90" s="192">
        <f t="shared" si="14"/>
        <v>710.15733615840008</v>
      </c>
      <c r="BN90" s="193">
        <f t="shared" si="15"/>
        <v>694.12519329640008</v>
      </c>
      <c r="BO90" s="194">
        <f t="shared" si="19"/>
        <v>12.794507912999999</v>
      </c>
      <c r="BP90" s="195">
        <f t="shared" si="20"/>
        <v>3.2376349490000003</v>
      </c>
      <c r="BQ90" s="187">
        <f t="shared" si="21"/>
        <v>0</v>
      </c>
      <c r="BR90" s="194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>
        <v>16</v>
      </c>
      <c r="CC90" s="202">
        <v>12.794507912999999</v>
      </c>
      <c r="CD90" s="194"/>
      <c r="CE90" s="195"/>
      <c r="CF90" s="195">
        <v>2</v>
      </c>
      <c r="CG90" s="195">
        <v>0.41292696200000001</v>
      </c>
      <c r="CH90" s="196">
        <v>1</v>
      </c>
      <c r="CI90" s="195">
        <v>2.824707987</v>
      </c>
      <c r="CJ90" s="195"/>
      <c r="CK90" s="202"/>
      <c r="CL90" s="194"/>
      <c r="CM90" s="207"/>
    </row>
    <row r="91" spans="1:91" ht="18.75" customHeight="1" x14ac:dyDescent="0.25">
      <c r="A91" s="178">
        <f t="shared" si="25"/>
        <v>82</v>
      </c>
      <c r="B91" s="198" t="s">
        <v>177</v>
      </c>
      <c r="C91" s="199">
        <v>1978</v>
      </c>
      <c r="D91" s="199">
        <v>5</v>
      </c>
      <c r="E91" s="199">
        <v>60</v>
      </c>
      <c r="F91" s="199">
        <v>2869.2</v>
      </c>
      <c r="G91" s="199">
        <v>4</v>
      </c>
      <c r="H91" s="180">
        <v>5.84</v>
      </c>
      <c r="I91" s="180">
        <v>6.21</v>
      </c>
      <c r="J91" s="180">
        <f t="shared" si="17"/>
        <v>100536.76799999998</v>
      </c>
      <c r="K91" s="180">
        <f t="shared" si="22"/>
        <v>106906.39199999999</v>
      </c>
      <c r="L91" s="200">
        <v>175.00321</v>
      </c>
      <c r="M91" s="201">
        <f t="shared" si="26"/>
        <v>166.865560735</v>
      </c>
      <c r="N91" s="183">
        <f t="shared" si="18"/>
        <v>6.0993729959570615</v>
      </c>
      <c r="O91" s="184">
        <f t="shared" si="23"/>
        <v>207.44315999999998</v>
      </c>
      <c r="P91" s="184">
        <f t="shared" si="24"/>
        <v>197.79705305999997</v>
      </c>
      <c r="Q91" s="194">
        <v>0.02</v>
      </c>
      <c r="R91" s="195">
        <v>1.962</v>
      </c>
      <c r="S91" s="195"/>
      <c r="T91" s="195"/>
      <c r="U91" s="195"/>
      <c r="V91" s="202"/>
      <c r="W91" s="194"/>
      <c r="X91" s="195"/>
      <c r="Y91" s="195"/>
      <c r="Z91" s="195"/>
      <c r="AA91" s="195"/>
      <c r="AB91" s="202"/>
      <c r="AC91" s="194"/>
      <c r="AD91" s="202"/>
      <c r="AE91" s="194">
        <v>4.3999999999999997E-2</v>
      </c>
      <c r="AF91" s="202">
        <v>5.0529999999999999</v>
      </c>
      <c r="AG91" s="194">
        <v>0.42599999999999999</v>
      </c>
      <c r="AH91" s="203">
        <v>4</v>
      </c>
      <c r="AI91" s="202">
        <v>584.17200000000003</v>
      </c>
      <c r="AJ91" s="194"/>
      <c r="AK91" s="202"/>
      <c r="AL91" s="194">
        <v>8.0000000000000002E-3</v>
      </c>
      <c r="AM91" s="202">
        <v>24.443999999999999</v>
      </c>
      <c r="AN91" s="194"/>
      <c r="AO91" s="195"/>
      <c r="AP91" s="195"/>
      <c r="AQ91" s="202"/>
      <c r="AR91" s="194"/>
      <c r="AS91" s="202"/>
      <c r="AT91" s="194"/>
      <c r="AU91" s="202"/>
      <c r="AV91" s="194"/>
      <c r="AW91" s="202"/>
      <c r="AX91" s="204">
        <v>8</v>
      </c>
      <c r="AY91" s="205">
        <v>6.964575</v>
      </c>
      <c r="AZ91" s="194"/>
      <c r="BA91" s="202"/>
      <c r="BB91" s="194"/>
      <c r="BC91" s="202"/>
      <c r="BD91" s="206"/>
      <c r="BE91" s="206"/>
      <c r="BF91" s="206"/>
      <c r="BG91" s="194"/>
      <c r="BH91" s="202"/>
      <c r="BI91" s="206"/>
      <c r="BJ91" s="206"/>
      <c r="BK91" s="206"/>
      <c r="BL91" s="203">
        <v>5.7570318660000002</v>
      </c>
      <c r="BM91" s="192">
        <f t="shared" si="14"/>
        <v>647.30698091739998</v>
      </c>
      <c r="BN91" s="193">
        <f t="shared" si="15"/>
        <v>628.35260686599997</v>
      </c>
      <c r="BO91" s="194">
        <f t="shared" si="19"/>
        <v>13.1216846154</v>
      </c>
      <c r="BP91" s="195">
        <f t="shared" si="20"/>
        <v>5.8326894359999999</v>
      </c>
      <c r="BQ91" s="187">
        <f t="shared" si="21"/>
        <v>0</v>
      </c>
      <c r="BR91" s="194"/>
      <c r="BS91" s="195"/>
      <c r="BT91" s="195"/>
      <c r="BU91" s="195"/>
      <c r="BV91" s="195"/>
      <c r="BW91" s="195"/>
      <c r="BX91" s="195">
        <v>2E-3</v>
      </c>
      <c r="BY91" s="195">
        <v>1.4136846154</v>
      </c>
      <c r="BZ91" s="195"/>
      <c r="CA91" s="195"/>
      <c r="CB91" s="195">
        <v>11</v>
      </c>
      <c r="CC91" s="202">
        <v>11.708</v>
      </c>
      <c r="CD91" s="194"/>
      <c r="CE91" s="195"/>
      <c r="CF91" s="195">
        <v>1</v>
      </c>
      <c r="CG91" s="195">
        <v>0.183273462</v>
      </c>
      <c r="CH91" s="196">
        <v>2</v>
      </c>
      <c r="CI91" s="195">
        <v>5.6494159740000001</v>
      </c>
      <c r="CJ91" s="195"/>
      <c r="CK91" s="202"/>
      <c r="CL91" s="194"/>
      <c r="CM91" s="207"/>
    </row>
    <row r="92" spans="1:91" ht="18.75" customHeight="1" x14ac:dyDescent="0.25">
      <c r="A92" s="178">
        <f t="shared" si="25"/>
        <v>83</v>
      </c>
      <c r="B92" s="198" t="s">
        <v>178</v>
      </c>
      <c r="C92" s="199">
        <v>1964</v>
      </c>
      <c r="D92" s="199">
        <v>5</v>
      </c>
      <c r="E92" s="199">
        <v>80</v>
      </c>
      <c r="F92" s="199">
        <v>3181.3</v>
      </c>
      <c r="G92" s="199">
        <v>4</v>
      </c>
      <c r="H92" s="180">
        <v>5.84</v>
      </c>
      <c r="I92" s="180">
        <v>6.21</v>
      </c>
      <c r="J92" s="180">
        <f t="shared" si="17"/>
        <v>111472.75200000001</v>
      </c>
      <c r="K92" s="180">
        <f t="shared" si="22"/>
        <v>118535.238</v>
      </c>
      <c r="L92" s="200">
        <v>193.99055999999999</v>
      </c>
      <c r="M92" s="201">
        <f t="shared" si="26"/>
        <v>184.96999896</v>
      </c>
      <c r="N92" s="183">
        <f t="shared" si="18"/>
        <v>6.0978392481061201</v>
      </c>
      <c r="O92" s="184">
        <f t="shared" si="23"/>
        <v>230.00798999999998</v>
      </c>
      <c r="P92" s="184">
        <f t="shared" si="24"/>
        <v>219.31261846499999</v>
      </c>
      <c r="Q92" s="194"/>
      <c r="R92" s="195"/>
      <c r="S92" s="195"/>
      <c r="T92" s="195"/>
      <c r="U92" s="195"/>
      <c r="V92" s="202"/>
      <c r="W92" s="194"/>
      <c r="X92" s="195"/>
      <c r="Y92" s="195"/>
      <c r="Z92" s="195"/>
      <c r="AA92" s="195"/>
      <c r="AB92" s="202"/>
      <c r="AC92" s="194"/>
      <c r="AD92" s="202"/>
      <c r="AE92" s="194"/>
      <c r="AF92" s="202"/>
      <c r="AG92" s="194"/>
      <c r="AH92" s="203"/>
      <c r="AI92" s="202"/>
      <c r="AJ92" s="194"/>
      <c r="AK92" s="202"/>
      <c r="AL92" s="194"/>
      <c r="AM92" s="202"/>
      <c r="AN92" s="194"/>
      <c r="AO92" s="195"/>
      <c r="AP92" s="195"/>
      <c r="AQ92" s="202"/>
      <c r="AR92" s="194"/>
      <c r="AS92" s="202"/>
      <c r="AT92" s="194"/>
      <c r="AU92" s="202"/>
      <c r="AV92" s="194">
        <v>2</v>
      </c>
      <c r="AW92" s="202">
        <v>11.6129</v>
      </c>
      <c r="AX92" s="204">
        <v>1</v>
      </c>
      <c r="AY92" s="205">
        <v>9.454499999999999E-2</v>
      </c>
      <c r="AZ92" s="194"/>
      <c r="BA92" s="202"/>
      <c r="BB92" s="194"/>
      <c r="BC92" s="202"/>
      <c r="BD92" s="206"/>
      <c r="BE92" s="206"/>
      <c r="BF92" s="206"/>
      <c r="BG92" s="194"/>
      <c r="BH92" s="202"/>
      <c r="BI92" s="206"/>
      <c r="BJ92" s="206"/>
      <c r="BK92" s="206"/>
      <c r="BL92" s="203">
        <v>7.3363426674000003</v>
      </c>
      <c r="BM92" s="192">
        <f t="shared" si="14"/>
        <v>73.177339488200005</v>
      </c>
      <c r="BN92" s="193">
        <f t="shared" si="15"/>
        <v>19.0437876674</v>
      </c>
      <c r="BO92" s="194">
        <f t="shared" si="19"/>
        <v>41.650203865000002</v>
      </c>
      <c r="BP92" s="195">
        <f t="shared" si="20"/>
        <v>12.483347955800001</v>
      </c>
      <c r="BQ92" s="187">
        <f t="shared" si="21"/>
        <v>0</v>
      </c>
      <c r="BR92" s="194"/>
      <c r="BS92" s="195"/>
      <c r="BT92" s="195">
        <v>1.04E-2</v>
      </c>
      <c r="BU92" s="195">
        <v>9.7909526000000007</v>
      </c>
      <c r="BV92" s="195">
        <v>1.4500000000000001E-2</v>
      </c>
      <c r="BW92" s="195">
        <v>12.359896371000001</v>
      </c>
      <c r="BX92" s="195"/>
      <c r="BY92" s="195"/>
      <c r="BZ92" s="195">
        <v>2</v>
      </c>
      <c r="CA92" s="195">
        <v>2.2045999900000002</v>
      </c>
      <c r="CB92" s="195">
        <v>29</v>
      </c>
      <c r="CC92" s="202">
        <v>17.294754904000001</v>
      </c>
      <c r="CD92" s="194"/>
      <c r="CE92" s="195"/>
      <c r="CF92" s="195">
        <v>6</v>
      </c>
      <c r="CG92" s="195">
        <v>2.507665051</v>
      </c>
      <c r="CH92" s="196">
        <v>4</v>
      </c>
      <c r="CI92" s="195">
        <v>9.9756829048000011</v>
      </c>
      <c r="CJ92" s="195"/>
      <c r="CK92" s="202"/>
      <c r="CL92" s="194"/>
      <c r="CM92" s="207"/>
    </row>
    <row r="93" spans="1:91" ht="18.75" customHeight="1" x14ac:dyDescent="0.25">
      <c r="A93" s="178">
        <f t="shared" si="25"/>
        <v>84</v>
      </c>
      <c r="B93" s="198" t="s">
        <v>179</v>
      </c>
      <c r="C93" s="199">
        <v>1964</v>
      </c>
      <c r="D93" s="199">
        <v>5</v>
      </c>
      <c r="E93" s="199">
        <v>80</v>
      </c>
      <c r="F93" s="199">
        <v>3172.8</v>
      </c>
      <c r="G93" s="199">
        <v>4</v>
      </c>
      <c r="H93" s="180">
        <v>5.84</v>
      </c>
      <c r="I93" s="180">
        <v>6.21</v>
      </c>
      <c r="J93" s="180">
        <f t="shared" si="17"/>
        <v>111174.91200000001</v>
      </c>
      <c r="K93" s="180">
        <f t="shared" si="22"/>
        <v>118218.52799999999</v>
      </c>
      <c r="L93" s="200">
        <v>193.37907000000001</v>
      </c>
      <c r="M93" s="201">
        <f t="shared" si="26"/>
        <v>184.38694324500003</v>
      </c>
      <c r="N93" s="183">
        <f t="shared" si="18"/>
        <v>6.0949026096822996</v>
      </c>
      <c r="O93" s="184">
        <f t="shared" si="23"/>
        <v>229.39344</v>
      </c>
      <c r="P93" s="184">
        <f t="shared" si="24"/>
        <v>218.72664503999999</v>
      </c>
      <c r="Q93" s="194"/>
      <c r="R93" s="195"/>
      <c r="S93" s="195"/>
      <c r="T93" s="195"/>
      <c r="U93" s="195"/>
      <c r="V93" s="202"/>
      <c r="W93" s="194"/>
      <c r="X93" s="195"/>
      <c r="Y93" s="195"/>
      <c r="Z93" s="195"/>
      <c r="AA93" s="195"/>
      <c r="AB93" s="202"/>
      <c r="AC93" s="194"/>
      <c r="AD93" s="202"/>
      <c r="AE93" s="194">
        <v>2.75E-2</v>
      </c>
      <c r="AF93" s="202">
        <v>3.1945000000000001</v>
      </c>
      <c r="AG93" s="194"/>
      <c r="AH93" s="203"/>
      <c r="AI93" s="202"/>
      <c r="AJ93" s="194"/>
      <c r="AK93" s="202"/>
      <c r="AL93" s="194">
        <v>4.0000000000000001E-3</v>
      </c>
      <c r="AM93" s="202">
        <v>17.425999999999998</v>
      </c>
      <c r="AN93" s="194">
        <v>7</v>
      </c>
      <c r="AO93" s="195">
        <v>9.5549999999999997</v>
      </c>
      <c r="AP93" s="195"/>
      <c r="AQ93" s="202"/>
      <c r="AR93" s="194"/>
      <c r="AS93" s="202"/>
      <c r="AT93" s="194"/>
      <c r="AU93" s="202"/>
      <c r="AV93" s="194">
        <v>2</v>
      </c>
      <c r="AW93" s="202">
        <v>15.901300000000001</v>
      </c>
      <c r="AX93" s="204">
        <v>1</v>
      </c>
      <c r="AY93" s="205">
        <v>9.454499999999999E-2</v>
      </c>
      <c r="AZ93" s="194"/>
      <c r="BA93" s="202"/>
      <c r="BB93" s="194"/>
      <c r="BC93" s="202"/>
      <c r="BD93" s="206"/>
      <c r="BE93" s="206"/>
      <c r="BF93" s="206"/>
      <c r="BG93" s="194"/>
      <c r="BH93" s="202"/>
      <c r="BI93" s="206"/>
      <c r="BJ93" s="206"/>
      <c r="BK93" s="206"/>
      <c r="BL93" s="203">
        <v>4.896494347</v>
      </c>
      <c r="BM93" s="192">
        <f t="shared" si="14"/>
        <v>105.18313875999999</v>
      </c>
      <c r="BN93" s="193">
        <f t="shared" si="15"/>
        <v>51.067839346999996</v>
      </c>
      <c r="BO93" s="194">
        <f t="shared" si="19"/>
        <v>28.991133431999998</v>
      </c>
      <c r="BP93" s="195">
        <f t="shared" si="20"/>
        <v>25.124165981000001</v>
      </c>
      <c r="BQ93" s="187">
        <f t="shared" si="21"/>
        <v>0</v>
      </c>
      <c r="BR93" s="194"/>
      <c r="BS93" s="195"/>
      <c r="BT93" s="195"/>
      <c r="BU93" s="195"/>
      <c r="BV93" s="195">
        <v>1.0999999999999999E-2</v>
      </c>
      <c r="BW93" s="195">
        <v>9.0107314210000009</v>
      </c>
      <c r="BX93" s="195"/>
      <c r="BY93" s="195"/>
      <c r="BZ93" s="195"/>
      <c r="CA93" s="195"/>
      <c r="CB93" s="195">
        <v>16</v>
      </c>
      <c r="CC93" s="202">
        <v>19.980402010999995</v>
      </c>
      <c r="CD93" s="194">
        <v>0.02</v>
      </c>
      <c r="CE93" s="195">
        <v>5.3949461020000005</v>
      </c>
      <c r="CF93" s="195">
        <v>2</v>
      </c>
      <c r="CG93" s="195">
        <v>1.543537629</v>
      </c>
      <c r="CH93" s="196">
        <v>7</v>
      </c>
      <c r="CI93" s="195">
        <v>18.185682249999999</v>
      </c>
      <c r="CJ93" s="195"/>
      <c r="CK93" s="202"/>
      <c r="CL93" s="194"/>
      <c r="CM93" s="207"/>
    </row>
    <row r="94" spans="1:91" ht="18.75" customHeight="1" x14ac:dyDescent="0.25">
      <c r="A94" s="178">
        <f t="shared" si="25"/>
        <v>85</v>
      </c>
      <c r="B94" s="198" t="s">
        <v>180</v>
      </c>
      <c r="C94" s="199">
        <v>1970</v>
      </c>
      <c r="D94" s="199">
        <v>5</v>
      </c>
      <c r="E94" s="199">
        <v>78</v>
      </c>
      <c r="F94" s="199">
        <v>3591.1</v>
      </c>
      <c r="G94" s="199">
        <v>4</v>
      </c>
      <c r="H94" s="180">
        <v>5.84</v>
      </c>
      <c r="I94" s="180">
        <v>6.21</v>
      </c>
      <c r="J94" s="180">
        <f t="shared" si="17"/>
        <v>125832.14399999999</v>
      </c>
      <c r="K94" s="180">
        <f t="shared" si="22"/>
        <v>133804.386</v>
      </c>
      <c r="L94" s="200">
        <v>214.34164000000001</v>
      </c>
      <c r="M94" s="201">
        <f t="shared" si="26"/>
        <v>204.37475374000002</v>
      </c>
      <c r="N94" s="183">
        <f t="shared" si="18"/>
        <v>5.9686903734231853</v>
      </c>
      <c r="O94" s="184">
        <f t="shared" si="23"/>
        <v>259.63652999999999</v>
      </c>
      <c r="P94" s="184">
        <f t="shared" si="24"/>
        <v>247.56343135500001</v>
      </c>
      <c r="Q94" s="194"/>
      <c r="R94" s="195"/>
      <c r="S94" s="195"/>
      <c r="T94" s="195"/>
      <c r="U94" s="195"/>
      <c r="V94" s="202"/>
      <c r="W94" s="194"/>
      <c r="X94" s="195"/>
      <c r="Y94" s="195"/>
      <c r="Z94" s="195"/>
      <c r="AA94" s="195"/>
      <c r="AB94" s="202"/>
      <c r="AC94" s="194"/>
      <c r="AD94" s="202"/>
      <c r="AE94" s="194"/>
      <c r="AF94" s="202"/>
      <c r="AG94" s="194"/>
      <c r="AH94" s="203"/>
      <c r="AI94" s="202"/>
      <c r="AJ94" s="194"/>
      <c r="AK94" s="202"/>
      <c r="AL94" s="194"/>
      <c r="AM94" s="202"/>
      <c r="AN94" s="194">
        <v>2</v>
      </c>
      <c r="AO94" s="195">
        <v>1.7569999999999999</v>
      </c>
      <c r="AP94" s="195"/>
      <c r="AQ94" s="202"/>
      <c r="AR94" s="194"/>
      <c r="AS94" s="202"/>
      <c r="AT94" s="194">
        <v>1</v>
      </c>
      <c r="AU94" s="202">
        <v>1.466</v>
      </c>
      <c r="AV94" s="194"/>
      <c r="AW94" s="202"/>
      <c r="AX94" s="204">
        <v>14</v>
      </c>
      <c r="AY94" s="205">
        <v>6.2088765753999997</v>
      </c>
      <c r="AZ94" s="194"/>
      <c r="BA94" s="202"/>
      <c r="BB94" s="194"/>
      <c r="BC94" s="202"/>
      <c r="BD94" s="206"/>
      <c r="BE94" s="206"/>
      <c r="BF94" s="206"/>
      <c r="BG94" s="194"/>
      <c r="BH94" s="202"/>
      <c r="BI94" s="206"/>
      <c r="BJ94" s="206"/>
      <c r="BK94" s="206"/>
      <c r="BL94" s="203">
        <v>1.5264899999999999</v>
      </c>
      <c r="BM94" s="192">
        <f t="shared" si="14"/>
        <v>41.0879396654</v>
      </c>
      <c r="BN94" s="193">
        <f t="shared" si="15"/>
        <v>10.958366575399999</v>
      </c>
      <c r="BO94" s="194">
        <f t="shared" si="19"/>
        <v>26.455637171999999</v>
      </c>
      <c r="BP94" s="195">
        <f t="shared" si="20"/>
        <v>3.6739359180000002</v>
      </c>
      <c r="BQ94" s="187">
        <f t="shared" si="21"/>
        <v>0</v>
      </c>
      <c r="BR94" s="194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>
        <v>31</v>
      </c>
      <c r="CC94" s="202">
        <v>26.455637171999999</v>
      </c>
      <c r="CD94" s="194"/>
      <c r="CE94" s="195"/>
      <c r="CF94" s="195">
        <v>2</v>
      </c>
      <c r="CG94" s="195">
        <v>0.84922793100000005</v>
      </c>
      <c r="CH94" s="196">
        <v>1</v>
      </c>
      <c r="CI94" s="195">
        <v>2.824707987</v>
      </c>
      <c r="CJ94" s="195"/>
      <c r="CK94" s="202"/>
      <c r="CL94" s="194"/>
      <c r="CM94" s="207"/>
    </row>
    <row r="95" spans="1:91" ht="18.75" customHeight="1" x14ac:dyDescent="0.25">
      <c r="A95" s="178">
        <f t="shared" si="25"/>
        <v>86</v>
      </c>
      <c r="B95" s="198" t="s">
        <v>181</v>
      </c>
      <c r="C95" s="199">
        <v>1972</v>
      </c>
      <c r="D95" s="199">
        <v>5</v>
      </c>
      <c r="E95" s="199">
        <v>78</v>
      </c>
      <c r="F95" s="199">
        <v>3562.3</v>
      </c>
      <c r="G95" s="199">
        <v>4</v>
      </c>
      <c r="H95" s="180">
        <v>5.84</v>
      </c>
      <c r="I95" s="180">
        <v>6.21</v>
      </c>
      <c r="J95" s="180">
        <f t="shared" si="17"/>
        <v>124822.99200000001</v>
      </c>
      <c r="K95" s="180">
        <f t="shared" si="22"/>
        <v>132731.29800000001</v>
      </c>
      <c r="L95" s="200">
        <v>213.37204</v>
      </c>
      <c r="M95" s="201">
        <f t="shared" si="26"/>
        <v>203.45024014000001</v>
      </c>
      <c r="N95" s="183">
        <f t="shared" si="18"/>
        <v>5.9897268618589106</v>
      </c>
      <c r="O95" s="184">
        <f t="shared" si="23"/>
        <v>257.55429000000004</v>
      </c>
      <c r="P95" s="184">
        <f t="shared" si="24"/>
        <v>245.57801551500003</v>
      </c>
      <c r="Q95" s="194"/>
      <c r="R95" s="195"/>
      <c r="S95" s="195">
        <v>1.9E-2</v>
      </c>
      <c r="T95" s="195">
        <v>11.193</v>
      </c>
      <c r="U95" s="195"/>
      <c r="V95" s="202"/>
      <c r="W95" s="194"/>
      <c r="X95" s="195"/>
      <c r="Y95" s="195"/>
      <c r="Z95" s="195"/>
      <c r="AA95" s="195"/>
      <c r="AB95" s="202"/>
      <c r="AC95" s="194"/>
      <c r="AD95" s="202"/>
      <c r="AE95" s="194">
        <v>9.4999999999999998E-3</v>
      </c>
      <c r="AF95" s="202">
        <v>45.191499999999998</v>
      </c>
      <c r="AG95" s="194"/>
      <c r="AH95" s="203"/>
      <c r="AI95" s="202"/>
      <c r="AJ95" s="194"/>
      <c r="AK95" s="202"/>
      <c r="AL95" s="194"/>
      <c r="AM95" s="202"/>
      <c r="AN95" s="194">
        <v>3</v>
      </c>
      <c r="AO95" s="195">
        <v>3.37</v>
      </c>
      <c r="AP95" s="195"/>
      <c r="AQ95" s="202"/>
      <c r="AR95" s="194"/>
      <c r="AS95" s="202"/>
      <c r="AT95" s="194"/>
      <c r="AU95" s="202"/>
      <c r="AV95" s="194"/>
      <c r="AW95" s="202"/>
      <c r="AX95" s="204">
        <v>13</v>
      </c>
      <c r="AY95" s="205">
        <v>9.3637880561000006</v>
      </c>
      <c r="AZ95" s="194"/>
      <c r="BA95" s="202"/>
      <c r="BB95" s="194"/>
      <c r="BC95" s="202"/>
      <c r="BD95" s="206"/>
      <c r="BE95" s="206"/>
      <c r="BF95" s="206"/>
      <c r="BG95" s="194"/>
      <c r="BH95" s="202"/>
      <c r="BI95" s="206">
        <v>9</v>
      </c>
      <c r="BJ95" s="206"/>
      <c r="BK95" s="206"/>
      <c r="BL95" s="203">
        <v>12.889341111</v>
      </c>
      <c r="BM95" s="192">
        <f t="shared" si="14"/>
        <v>138.53905934309998</v>
      </c>
      <c r="BN95" s="193">
        <f t="shared" si="15"/>
        <v>91.007629167099992</v>
      </c>
      <c r="BO95" s="194">
        <f t="shared" si="19"/>
        <v>45.544340176000006</v>
      </c>
      <c r="BP95" s="195">
        <f t="shared" si="20"/>
        <v>1.98709</v>
      </c>
      <c r="BQ95" s="187">
        <f t="shared" si="21"/>
        <v>0</v>
      </c>
      <c r="BR95" s="194">
        <v>8.9999999999999993E-3</v>
      </c>
      <c r="BS95" s="195">
        <v>17.306269400000001</v>
      </c>
      <c r="BT95" s="195"/>
      <c r="BU95" s="195"/>
      <c r="BV95" s="195"/>
      <c r="BW95" s="195"/>
      <c r="BX95" s="195">
        <v>4.0000000000000001E-3</v>
      </c>
      <c r="BY95" s="195">
        <v>5.8272178940000003</v>
      </c>
      <c r="BZ95" s="195"/>
      <c r="CA95" s="195"/>
      <c r="CB95" s="195">
        <v>25</v>
      </c>
      <c r="CC95" s="202">
        <v>22.410852882000004</v>
      </c>
      <c r="CD95" s="194"/>
      <c r="CE95" s="195"/>
      <c r="CF95" s="195"/>
      <c r="CG95" s="195"/>
      <c r="CH95" s="196">
        <v>1</v>
      </c>
      <c r="CI95" s="195">
        <v>1.98709</v>
      </c>
      <c r="CJ95" s="195"/>
      <c r="CK95" s="202"/>
      <c r="CL95" s="194"/>
      <c r="CM95" s="207"/>
    </row>
    <row r="96" spans="1:91" ht="20.25" customHeight="1" x14ac:dyDescent="0.25">
      <c r="A96" s="178">
        <f t="shared" si="25"/>
        <v>87</v>
      </c>
      <c r="B96" s="198" t="s">
        <v>182</v>
      </c>
      <c r="C96" s="199">
        <v>1963</v>
      </c>
      <c r="D96" s="199">
        <v>3</v>
      </c>
      <c r="E96" s="199">
        <v>24</v>
      </c>
      <c r="F96" s="199">
        <v>969.2</v>
      </c>
      <c r="G96" s="199">
        <v>2</v>
      </c>
      <c r="H96" s="180">
        <v>5.84</v>
      </c>
      <c r="I96" s="180">
        <v>6.21</v>
      </c>
      <c r="J96" s="180">
        <f t="shared" si="17"/>
        <v>33960.767999999996</v>
      </c>
      <c r="K96" s="180">
        <f t="shared" si="22"/>
        <v>36112.392</v>
      </c>
      <c r="L96" s="200">
        <v>59.083590000000001</v>
      </c>
      <c r="M96" s="201">
        <f t="shared" si="26"/>
        <v>56.336203064999999</v>
      </c>
      <c r="N96" s="183">
        <f t="shared" si="18"/>
        <v>6.0961194799834919</v>
      </c>
      <c r="O96" s="184">
        <f t="shared" si="23"/>
        <v>70.073160000000001</v>
      </c>
      <c r="P96" s="184">
        <f t="shared" si="24"/>
        <v>66.814758060000003</v>
      </c>
      <c r="Q96" s="194"/>
      <c r="R96" s="195"/>
      <c r="S96" s="195"/>
      <c r="T96" s="195"/>
      <c r="U96" s="195"/>
      <c r="V96" s="202"/>
      <c r="W96" s="194"/>
      <c r="X96" s="195"/>
      <c r="Y96" s="195"/>
      <c r="Z96" s="195"/>
      <c r="AA96" s="195"/>
      <c r="AB96" s="202"/>
      <c r="AC96" s="194"/>
      <c r="AD96" s="202"/>
      <c r="AE96" s="194"/>
      <c r="AF96" s="202"/>
      <c r="AG96" s="194">
        <v>7.2999999999999995E-2</v>
      </c>
      <c r="AH96" s="203">
        <v>2</v>
      </c>
      <c r="AI96" s="202">
        <v>175.375</v>
      </c>
      <c r="AJ96" s="194"/>
      <c r="AK96" s="202"/>
      <c r="AL96" s="194"/>
      <c r="AM96" s="202"/>
      <c r="AN96" s="194"/>
      <c r="AO96" s="195"/>
      <c r="AP96" s="195"/>
      <c r="AQ96" s="202"/>
      <c r="AR96" s="194"/>
      <c r="AS96" s="202"/>
      <c r="AT96" s="194"/>
      <c r="AU96" s="202"/>
      <c r="AV96" s="194"/>
      <c r="AW96" s="202"/>
      <c r="AX96" s="204">
        <v>4</v>
      </c>
      <c r="AY96" s="205">
        <v>3.7410000000000001</v>
      </c>
      <c r="AZ96" s="194">
        <v>2E-3</v>
      </c>
      <c r="BA96" s="202">
        <v>3.6495419999999998</v>
      </c>
      <c r="BB96" s="194"/>
      <c r="BC96" s="202"/>
      <c r="BD96" s="206"/>
      <c r="BE96" s="206"/>
      <c r="BF96" s="206"/>
      <c r="BG96" s="194"/>
      <c r="BH96" s="202"/>
      <c r="BI96" s="206"/>
      <c r="BJ96" s="206"/>
      <c r="BK96" s="206"/>
      <c r="BL96" s="203"/>
      <c r="BM96" s="192">
        <f t="shared" si="14"/>
        <v>205.01782081139999</v>
      </c>
      <c r="BN96" s="193">
        <f t="shared" si="15"/>
        <v>182.76554200000001</v>
      </c>
      <c r="BO96" s="194">
        <f t="shared" si="19"/>
        <v>10.839246209400001</v>
      </c>
      <c r="BP96" s="195">
        <f t="shared" si="20"/>
        <v>11.413032601999999</v>
      </c>
      <c r="BQ96" s="187">
        <f t="shared" si="21"/>
        <v>0</v>
      </c>
      <c r="BR96" s="194"/>
      <c r="BS96" s="195"/>
      <c r="BT96" s="195"/>
      <c r="BU96" s="195"/>
      <c r="BV96" s="195">
        <v>6.0000000000000001E-3</v>
      </c>
      <c r="BW96" s="195">
        <v>5.4469752644000007</v>
      </c>
      <c r="BX96" s="195"/>
      <c r="BY96" s="195"/>
      <c r="BZ96" s="195"/>
      <c r="CA96" s="195"/>
      <c r="CB96" s="195">
        <v>7</v>
      </c>
      <c r="CC96" s="202">
        <v>5.3922709449999999</v>
      </c>
      <c r="CD96" s="194"/>
      <c r="CE96" s="195"/>
      <c r="CF96" s="195">
        <v>1</v>
      </c>
      <c r="CG96" s="195">
        <v>0.22965350000000001</v>
      </c>
      <c r="CH96" s="196">
        <v>4</v>
      </c>
      <c r="CI96" s="195">
        <v>11.183379102</v>
      </c>
      <c r="CJ96" s="195"/>
      <c r="CK96" s="202"/>
      <c r="CL96" s="194"/>
      <c r="CM96" s="207"/>
    </row>
    <row r="97" spans="1:91" ht="18.75" customHeight="1" x14ac:dyDescent="0.25">
      <c r="A97" s="178">
        <f t="shared" si="25"/>
        <v>88</v>
      </c>
      <c r="B97" s="198" t="s">
        <v>3</v>
      </c>
      <c r="C97" s="199">
        <v>1964</v>
      </c>
      <c r="D97" s="199">
        <v>4</v>
      </c>
      <c r="E97" s="199">
        <v>48</v>
      </c>
      <c r="F97" s="199">
        <v>2045.3</v>
      </c>
      <c r="G97" s="199">
        <v>3</v>
      </c>
      <c r="H97" s="180">
        <v>5.84</v>
      </c>
      <c r="I97" s="180">
        <v>6.21</v>
      </c>
      <c r="J97" s="180">
        <f t="shared" si="17"/>
        <v>71667.312000000005</v>
      </c>
      <c r="K97" s="180">
        <f t="shared" si="22"/>
        <v>76207.877999999997</v>
      </c>
      <c r="L97" s="200">
        <v>124.77552</v>
      </c>
      <c r="M97" s="201">
        <f t="shared" si="26"/>
        <v>118.97345832000001</v>
      </c>
      <c r="N97" s="183">
        <f t="shared" si="18"/>
        <v>6.1005974673642012</v>
      </c>
      <c r="O97" s="184">
        <f t="shared" si="23"/>
        <v>147.87519</v>
      </c>
      <c r="P97" s="184">
        <f t="shared" si="24"/>
        <v>140.998993665</v>
      </c>
      <c r="Q97" s="194"/>
      <c r="R97" s="195"/>
      <c r="S97" s="195"/>
      <c r="T97" s="195"/>
      <c r="U97" s="195"/>
      <c r="V97" s="202"/>
      <c r="W97" s="194"/>
      <c r="X97" s="195"/>
      <c r="Y97" s="195"/>
      <c r="Z97" s="195"/>
      <c r="AA97" s="195"/>
      <c r="AB97" s="202"/>
      <c r="AC97" s="194"/>
      <c r="AD97" s="202"/>
      <c r="AE97" s="194">
        <v>0.01</v>
      </c>
      <c r="AF97" s="202">
        <v>0.996</v>
      </c>
      <c r="AG97" s="194">
        <v>0.17699999999999999</v>
      </c>
      <c r="AH97" s="203">
        <v>3</v>
      </c>
      <c r="AI97" s="202">
        <v>246.46</v>
      </c>
      <c r="AJ97" s="194"/>
      <c r="AK97" s="202"/>
      <c r="AL97" s="194"/>
      <c r="AM97" s="202"/>
      <c r="AN97" s="194"/>
      <c r="AO97" s="195"/>
      <c r="AP97" s="195"/>
      <c r="AQ97" s="202"/>
      <c r="AR97" s="194"/>
      <c r="AS97" s="202"/>
      <c r="AT97" s="194"/>
      <c r="AU97" s="202"/>
      <c r="AV97" s="194"/>
      <c r="AW97" s="202"/>
      <c r="AX97" s="204">
        <v>2</v>
      </c>
      <c r="AY97" s="205">
        <v>1.248361316</v>
      </c>
      <c r="AZ97" s="194"/>
      <c r="BA97" s="202"/>
      <c r="BB97" s="194"/>
      <c r="BC97" s="202"/>
      <c r="BD97" s="206"/>
      <c r="BE97" s="206"/>
      <c r="BF97" s="206"/>
      <c r="BG97" s="194"/>
      <c r="BH97" s="202"/>
      <c r="BI97" s="206"/>
      <c r="BJ97" s="206"/>
      <c r="BK97" s="206"/>
      <c r="BL97" s="203"/>
      <c r="BM97" s="192">
        <f t="shared" si="14"/>
        <v>265.90209633000001</v>
      </c>
      <c r="BN97" s="193">
        <f t="shared" si="15"/>
        <v>248.70436131600002</v>
      </c>
      <c r="BO97" s="194">
        <f t="shared" si="19"/>
        <v>11.392134731999999</v>
      </c>
      <c r="BP97" s="195">
        <f t="shared" si="20"/>
        <v>5.8056002819999994</v>
      </c>
      <c r="BQ97" s="187">
        <f t="shared" si="21"/>
        <v>0</v>
      </c>
      <c r="BR97" s="194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>
        <v>13</v>
      </c>
      <c r="CC97" s="202">
        <v>11.392134731999999</v>
      </c>
      <c r="CD97" s="194"/>
      <c r="CE97" s="195"/>
      <c r="CF97" s="195">
        <v>1</v>
      </c>
      <c r="CG97" s="195">
        <v>0.38708999999999999</v>
      </c>
      <c r="CH97" s="196">
        <v>2</v>
      </c>
      <c r="CI97" s="195">
        <v>5.4185102819999997</v>
      </c>
      <c r="CJ97" s="195"/>
      <c r="CK97" s="202"/>
      <c r="CL97" s="194"/>
      <c r="CM97" s="207"/>
    </row>
    <row r="98" spans="1:91" ht="18.75" customHeight="1" x14ac:dyDescent="0.25">
      <c r="A98" s="178">
        <f t="shared" si="25"/>
        <v>89</v>
      </c>
      <c r="B98" s="198" t="s">
        <v>183</v>
      </c>
      <c r="C98" s="199" t="s">
        <v>184</v>
      </c>
      <c r="D98" s="199">
        <v>4</v>
      </c>
      <c r="E98" s="199">
        <v>32</v>
      </c>
      <c r="F98" s="199">
        <v>2888.6</v>
      </c>
      <c r="G98" s="199">
        <v>4</v>
      </c>
      <c r="H98" s="180">
        <v>5.84</v>
      </c>
      <c r="I98" s="180">
        <v>6.21</v>
      </c>
      <c r="J98" s="180">
        <f t="shared" si="17"/>
        <v>101216.54399999999</v>
      </c>
      <c r="K98" s="180">
        <f t="shared" si="22"/>
        <v>107629.23599999999</v>
      </c>
      <c r="L98" s="200">
        <v>174.08946</v>
      </c>
      <c r="M98" s="201">
        <f t="shared" si="26"/>
        <v>165.99430011000001</v>
      </c>
      <c r="N98" s="183">
        <f t="shared" si="18"/>
        <v>6.026776293013917</v>
      </c>
      <c r="O98" s="184">
        <f t="shared" si="23"/>
        <v>208.84577999999996</v>
      </c>
      <c r="P98" s="184">
        <f t="shared" si="24"/>
        <v>199.13445122999997</v>
      </c>
      <c r="Q98" s="194">
        <v>1.7999999999999999E-2</v>
      </c>
      <c r="R98" s="195">
        <v>15.396000000000001</v>
      </c>
      <c r="S98" s="195"/>
      <c r="T98" s="195"/>
      <c r="U98" s="195"/>
      <c r="V98" s="202"/>
      <c r="W98" s="194"/>
      <c r="X98" s="195"/>
      <c r="Y98" s="195"/>
      <c r="Z98" s="195"/>
      <c r="AA98" s="195"/>
      <c r="AB98" s="202"/>
      <c r="AC98" s="194"/>
      <c r="AD98" s="202"/>
      <c r="AE98" s="194">
        <v>1.5E-3</v>
      </c>
      <c r="AF98" s="202">
        <v>0.16950000000000001</v>
      </c>
      <c r="AG98" s="194"/>
      <c r="AH98" s="203"/>
      <c r="AI98" s="202"/>
      <c r="AJ98" s="194"/>
      <c r="AK98" s="202"/>
      <c r="AL98" s="194"/>
      <c r="AM98" s="202"/>
      <c r="AN98" s="194">
        <v>5</v>
      </c>
      <c r="AO98" s="195">
        <v>5.0759999999999996</v>
      </c>
      <c r="AP98" s="195"/>
      <c r="AQ98" s="202"/>
      <c r="AR98" s="194"/>
      <c r="AS98" s="202"/>
      <c r="AT98" s="194"/>
      <c r="AU98" s="202"/>
      <c r="AV98" s="194"/>
      <c r="AW98" s="202"/>
      <c r="AX98" s="204">
        <v>15</v>
      </c>
      <c r="AY98" s="205">
        <v>21.693338402600002</v>
      </c>
      <c r="AZ98" s="194"/>
      <c r="BA98" s="202"/>
      <c r="BB98" s="194"/>
      <c r="BC98" s="202"/>
      <c r="BD98" s="206"/>
      <c r="BE98" s="206"/>
      <c r="BF98" s="206"/>
      <c r="BG98" s="194"/>
      <c r="BH98" s="202"/>
      <c r="BI98" s="206"/>
      <c r="BJ98" s="206"/>
      <c r="BK98" s="206"/>
      <c r="BL98" s="203">
        <v>4.6331754639999998</v>
      </c>
      <c r="BM98" s="192">
        <f t="shared" si="14"/>
        <v>110.59296970163999</v>
      </c>
      <c r="BN98" s="193">
        <f t="shared" si="15"/>
        <v>46.968013866599996</v>
      </c>
      <c r="BO98" s="194">
        <f t="shared" si="19"/>
        <v>40.715503247040004</v>
      </c>
      <c r="BP98" s="195">
        <f t="shared" si="20"/>
        <v>22.909452588000001</v>
      </c>
      <c r="BQ98" s="187">
        <f t="shared" si="21"/>
        <v>0</v>
      </c>
      <c r="BR98" s="194"/>
      <c r="BS98" s="195"/>
      <c r="BT98" s="195">
        <v>1E-3</v>
      </c>
      <c r="BU98" s="195">
        <v>0.78309799999999996</v>
      </c>
      <c r="BV98" s="195">
        <v>1.24E-2</v>
      </c>
      <c r="BW98" s="195">
        <v>13.930606859039999</v>
      </c>
      <c r="BX98" s="195"/>
      <c r="BY98" s="195"/>
      <c r="BZ98" s="195">
        <v>1</v>
      </c>
      <c r="CA98" s="195">
        <v>1.1025499000000001</v>
      </c>
      <c r="CB98" s="195">
        <v>25</v>
      </c>
      <c r="CC98" s="202">
        <v>24.899248488000005</v>
      </c>
      <c r="CD98" s="194">
        <v>3.5000000000000003E-2</v>
      </c>
      <c r="CE98" s="195">
        <v>11.877782593999999</v>
      </c>
      <c r="CF98" s="195">
        <v>1</v>
      </c>
      <c r="CG98" s="195">
        <v>0.21409</v>
      </c>
      <c r="CH98" s="196">
        <v>4</v>
      </c>
      <c r="CI98" s="195">
        <v>10.817579994000001</v>
      </c>
      <c r="CJ98" s="195"/>
      <c r="CK98" s="202"/>
      <c r="CL98" s="194"/>
      <c r="CM98" s="207"/>
    </row>
    <row r="99" spans="1:91" ht="18.75" customHeight="1" x14ac:dyDescent="0.25">
      <c r="A99" s="178">
        <f t="shared" si="25"/>
        <v>90</v>
      </c>
      <c r="B99" s="198" t="s">
        <v>185</v>
      </c>
      <c r="C99" s="199">
        <v>1959</v>
      </c>
      <c r="D99" s="199">
        <v>5</v>
      </c>
      <c r="E99" s="199">
        <v>60</v>
      </c>
      <c r="F99" s="199">
        <v>2559.6</v>
      </c>
      <c r="G99" s="199">
        <v>3</v>
      </c>
      <c r="H99" s="180">
        <v>5.84</v>
      </c>
      <c r="I99" s="180">
        <v>6.21</v>
      </c>
      <c r="J99" s="180">
        <f t="shared" si="17"/>
        <v>89688.383999999991</v>
      </c>
      <c r="K99" s="180">
        <f t="shared" si="22"/>
        <v>95370.695999999996</v>
      </c>
      <c r="L99" s="200">
        <v>156.01694000000001</v>
      </c>
      <c r="M99" s="201">
        <f t="shared" si="26"/>
        <v>148.76215229000002</v>
      </c>
      <c r="N99" s="183">
        <f t="shared" si="18"/>
        <v>6.0953641193936559</v>
      </c>
      <c r="O99" s="184">
        <f t="shared" si="23"/>
        <v>185.05907999999999</v>
      </c>
      <c r="P99" s="184">
        <f t="shared" si="24"/>
        <v>176.45383278</v>
      </c>
      <c r="Q99" s="194"/>
      <c r="R99" s="195"/>
      <c r="S99" s="195"/>
      <c r="T99" s="195"/>
      <c r="U99" s="195"/>
      <c r="V99" s="202"/>
      <c r="W99" s="194">
        <v>1</v>
      </c>
      <c r="X99" s="195">
        <v>0.28100000000000003</v>
      </c>
      <c r="Y99" s="195">
        <v>50</v>
      </c>
      <c r="Z99" s="195">
        <v>49.926000000000002</v>
      </c>
      <c r="AA99" s="195">
        <v>1</v>
      </c>
      <c r="AB99" s="202">
        <v>0.68</v>
      </c>
      <c r="AC99" s="194"/>
      <c r="AD99" s="202"/>
      <c r="AE99" s="194"/>
      <c r="AF99" s="202"/>
      <c r="AG99" s="194"/>
      <c r="AH99" s="203"/>
      <c r="AI99" s="202"/>
      <c r="AJ99" s="194"/>
      <c r="AK99" s="202"/>
      <c r="AL99" s="194"/>
      <c r="AM99" s="202"/>
      <c r="AN99" s="194">
        <v>9</v>
      </c>
      <c r="AO99" s="195">
        <v>8.5609999999999999</v>
      </c>
      <c r="AP99" s="195"/>
      <c r="AQ99" s="202"/>
      <c r="AR99" s="194"/>
      <c r="AS99" s="202"/>
      <c r="AT99" s="194"/>
      <c r="AU99" s="202"/>
      <c r="AV99" s="194">
        <v>2</v>
      </c>
      <c r="AW99" s="202">
        <v>11.068109792699998</v>
      </c>
      <c r="AX99" s="204">
        <v>17</v>
      </c>
      <c r="AY99" s="205">
        <v>2.2360000000000002</v>
      </c>
      <c r="AZ99" s="194"/>
      <c r="BA99" s="202"/>
      <c r="BB99" s="194"/>
      <c r="BC99" s="202"/>
      <c r="BD99" s="206"/>
      <c r="BE99" s="206"/>
      <c r="BF99" s="206"/>
      <c r="BG99" s="194"/>
      <c r="BH99" s="202"/>
      <c r="BI99" s="206"/>
      <c r="BJ99" s="206"/>
      <c r="BK99" s="206"/>
      <c r="BL99" s="203">
        <v>1.5264899999999999</v>
      </c>
      <c r="BM99" s="192">
        <f t="shared" si="14"/>
        <v>77.340882895699991</v>
      </c>
      <c r="BN99" s="193">
        <f t="shared" si="15"/>
        <v>74.278599792699993</v>
      </c>
      <c r="BO99" s="194">
        <f t="shared" si="19"/>
        <v>3.0622831030000004</v>
      </c>
      <c r="BP99" s="195">
        <f t="shared" si="20"/>
        <v>0</v>
      </c>
      <c r="BQ99" s="187">
        <f t="shared" si="21"/>
        <v>0</v>
      </c>
      <c r="BR99" s="194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>
        <v>4</v>
      </c>
      <c r="CC99" s="202">
        <v>3.0622831030000004</v>
      </c>
      <c r="CD99" s="194"/>
      <c r="CE99" s="195"/>
      <c r="CF99" s="195"/>
      <c r="CG99" s="195"/>
      <c r="CH99" s="196"/>
      <c r="CI99" s="195"/>
      <c r="CJ99" s="195"/>
      <c r="CK99" s="202"/>
      <c r="CL99" s="194"/>
      <c r="CM99" s="207"/>
    </row>
    <row r="100" spans="1:91" ht="18.75" customHeight="1" x14ac:dyDescent="0.25">
      <c r="A100" s="178">
        <f t="shared" si="25"/>
        <v>91</v>
      </c>
      <c r="B100" s="198" t="s">
        <v>186</v>
      </c>
      <c r="C100" s="199">
        <v>1960</v>
      </c>
      <c r="D100" s="199">
        <v>5</v>
      </c>
      <c r="E100" s="199">
        <v>60</v>
      </c>
      <c r="F100" s="199">
        <v>2587.6</v>
      </c>
      <c r="G100" s="199">
        <v>3</v>
      </c>
      <c r="H100" s="180">
        <v>5.84</v>
      </c>
      <c r="I100" s="180">
        <v>6.21</v>
      </c>
      <c r="J100" s="180">
        <f t="shared" si="17"/>
        <v>90669.503999999986</v>
      </c>
      <c r="K100" s="180">
        <f t="shared" si="22"/>
        <v>96413.975999999995</v>
      </c>
      <c r="L100" s="200">
        <v>157.78946999999999</v>
      </c>
      <c r="M100" s="201">
        <f t="shared" si="26"/>
        <v>150.452259645</v>
      </c>
      <c r="N100" s="183">
        <f t="shared" si="18"/>
        <v>6.0979081001700415</v>
      </c>
      <c r="O100" s="184">
        <f t="shared" si="23"/>
        <v>187.08347999999998</v>
      </c>
      <c r="P100" s="184">
        <f t="shared" si="24"/>
        <v>178.38409818</v>
      </c>
      <c r="Q100" s="194"/>
      <c r="R100" s="195"/>
      <c r="S100" s="195"/>
      <c r="T100" s="195"/>
      <c r="U100" s="195"/>
      <c r="V100" s="202"/>
      <c r="W100" s="194">
        <v>2</v>
      </c>
      <c r="X100" s="195">
        <v>0.58099999999999996</v>
      </c>
      <c r="Y100" s="195"/>
      <c r="Z100" s="195"/>
      <c r="AA100" s="195"/>
      <c r="AB100" s="202"/>
      <c r="AC100" s="194"/>
      <c r="AD100" s="202"/>
      <c r="AE100" s="194">
        <v>2E-3</v>
      </c>
      <c r="AF100" s="202">
        <v>0.19900000000000001</v>
      </c>
      <c r="AG100" s="194"/>
      <c r="AH100" s="203"/>
      <c r="AI100" s="202"/>
      <c r="AJ100" s="194"/>
      <c r="AK100" s="202"/>
      <c r="AL100" s="194"/>
      <c r="AM100" s="202"/>
      <c r="AN100" s="194">
        <v>1</v>
      </c>
      <c r="AO100" s="195">
        <v>1.149</v>
      </c>
      <c r="AP100" s="195"/>
      <c r="AQ100" s="202"/>
      <c r="AR100" s="194"/>
      <c r="AS100" s="202"/>
      <c r="AT100" s="194">
        <v>1</v>
      </c>
      <c r="AU100" s="202">
        <v>1.03</v>
      </c>
      <c r="AV100" s="194">
        <v>4</v>
      </c>
      <c r="AW100" s="202">
        <v>17.323997936399998</v>
      </c>
      <c r="AX100" s="204">
        <v>13</v>
      </c>
      <c r="AY100" s="205">
        <v>6.3858499999999996</v>
      </c>
      <c r="AZ100" s="194">
        <v>3.0000000000000001E-3</v>
      </c>
      <c r="BA100" s="202">
        <v>3.5287033320000001</v>
      </c>
      <c r="BB100" s="194"/>
      <c r="BC100" s="202"/>
      <c r="BD100" s="206"/>
      <c r="BE100" s="206"/>
      <c r="BF100" s="206"/>
      <c r="BG100" s="194"/>
      <c r="BH100" s="202"/>
      <c r="BI100" s="206"/>
      <c r="BJ100" s="206"/>
      <c r="BK100" s="206"/>
      <c r="BL100" s="203">
        <v>4.9695132950000005</v>
      </c>
      <c r="BM100" s="192">
        <f t="shared" si="14"/>
        <v>41.759358803399998</v>
      </c>
      <c r="BN100" s="193">
        <f t="shared" si="15"/>
        <v>35.167064563399997</v>
      </c>
      <c r="BO100" s="194">
        <f t="shared" si="19"/>
        <v>6.3620142400000006</v>
      </c>
      <c r="BP100" s="195">
        <f t="shared" si="20"/>
        <v>0.23028000000000001</v>
      </c>
      <c r="BQ100" s="187">
        <f t="shared" si="21"/>
        <v>0</v>
      </c>
      <c r="BR100" s="194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>
        <v>8</v>
      </c>
      <c r="CC100" s="202">
        <v>6.3620142400000006</v>
      </c>
      <c r="CD100" s="194"/>
      <c r="CE100" s="195"/>
      <c r="CF100" s="195">
        <v>1</v>
      </c>
      <c r="CG100" s="195">
        <v>0.23028000000000001</v>
      </c>
      <c r="CH100" s="196"/>
      <c r="CI100" s="195"/>
      <c r="CJ100" s="195"/>
      <c r="CK100" s="202"/>
      <c r="CL100" s="194"/>
      <c r="CM100" s="207"/>
    </row>
    <row r="101" spans="1:91" ht="18.75" customHeight="1" x14ac:dyDescent="0.25">
      <c r="A101" s="178">
        <f t="shared" si="25"/>
        <v>92</v>
      </c>
      <c r="B101" s="198" t="s">
        <v>187</v>
      </c>
      <c r="C101" s="199" t="s">
        <v>188</v>
      </c>
      <c r="D101" s="199">
        <v>5</v>
      </c>
      <c r="E101" s="199">
        <v>70</v>
      </c>
      <c r="F101" s="199">
        <v>3426.2</v>
      </c>
      <c r="G101" s="199">
        <v>5</v>
      </c>
      <c r="H101" s="180">
        <v>5.84</v>
      </c>
      <c r="I101" s="180">
        <v>6.21</v>
      </c>
      <c r="J101" s="180">
        <f t="shared" si="17"/>
        <v>120054.04799999998</v>
      </c>
      <c r="K101" s="180">
        <f t="shared" si="22"/>
        <v>127660.21199999998</v>
      </c>
      <c r="L101" s="200">
        <v>207.92708999999999</v>
      </c>
      <c r="M101" s="201">
        <f t="shared" si="26"/>
        <v>198.25848031499999</v>
      </c>
      <c r="N101" s="183">
        <f t="shared" si="18"/>
        <v>6.0687376685540837</v>
      </c>
      <c r="O101" s="184">
        <f t="shared" si="23"/>
        <v>247.71425999999994</v>
      </c>
      <c r="P101" s="184">
        <f t="shared" si="24"/>
        <v>236.19554690999993</v>
      </c>
      <c r="Q101" s="194"/>
      <c r="R101" s="195"/>
      <c r="S101" s="195"/>
      <c r="T101" s="195"/>
      <c r="U101" s="195"/>
      <c r="V101" s="202"/>
      <c r="W101" s="194"/>
      <c r="X101" s="195"/>
      <c r="Y101" s="195"/>
      <c r="Z101" s="195"/>
      <c r="AA101" s="195"/>
      <c r="AB101" s="202"/>
      <c r="AC101" s="194"/>
      <c r="AD101" s="202"/>
      <c r="AE101" s="194">
        <v>0.1215</v>
      </c>
      <c r="AF101" s="202">
        <v>90.640500000000003</v>
      </c>
      <c r="AG101" s="194">
        <v>0.29499999999999998</v>
      </c>
      <c r="AH101" s="203">
        <v>4</v>
      </c>
      <c r="AI101" s="202">
        <v>450.57400000000001</v>
      </c>
      <c r="AJ101" s="194"/>
      <c r="AK101" s="202"/>
      <c r="AL101" s="194">
        <v>2E-3</v>
      </c>
      <c r="AM101" s="202">
        <v>7.6120000000000001</v>
      </c>
      <c r="AN101" s="194"/>
      <c r="AO101" s="195"/>
      <c r="AP101" s="195"/>
      <c r="AQ101" s="202"/>
      <c r="AR101" s="194"/>
      <c r="AS101" s="202"/>
      <c r="AT101" s="194"/>
      <c r="AU101" s="202"/>
      <c r="AV101" s="194"/>
      <c r="AW101" s="202"/>
      <c r="AX101" s="204">
        <v>33</v>
      </c>
      <c r="AY101" s="205">
        <v>25.106194968000001</v>
      </c>
      <c r="AZ101" s="194"/>
      <c r="BA101" s="202"/>
      <c r="BB101" s="194"/>
      <c r="BC101" s="202"/>
      <c r="BD101" s="206"/>
      <c r="BE101" s="206"/>
      <c r="BF101" s="206"/>
      <c r="BG101" s="194"/>
      <c r="BH101" s="202"/>
      <c r="BI101" s="206"/>
      <c r="BJ101" s="206"/>
      <c r="BK101" s="206"/>
      <c r="BL101" s="203">
        <v>22.899505419480001</v>
      </c>
      <c r="BM101" s="192">
        <f t="shared" si="14"/>
        <v>648.67619172048001</v>
      </c>
      <c r="BN101" s="193">
        <f t="shared" si="15"/>
        <v>596.83220038747993</v>
      </c>
      <c r="BO101" s="194">
        <f t="shared" si="19"/>
        <v>37.842109876599999</v>
      </c>
      <c r="BP101" s="195">
        <f t="shared" si="20"/>
        <v>14.001881456400001</v>
      </c>
      <c r="BQ101" s="187">
        <f t="shared" si="21"/>
        <v>0</v>
      </c>
      <c r="BR101" s="194"/>
      <c r="BS101" s="195"/>
      <c r="BT101" s="195"/>
      <c r="BU101" s="195"/>
      <c r="BV101" s="195">
        <v>9.0000000000000011E-3</v>
      </c>
      <c r="BW101" s="195">
        <v>6.0268323506000003</v>
      </c>
      <c r="BX101" s="195"/>
      <c r="BY101" s="195"/>
      <c r="BZ101" s="195"/>
      <c r="CA101" s="195"/>
      <c r="CB101" s="195">
        <v>34</v>
      </c>
      <c r="CC101" s="202">
        <v>31.815277525999999</v>
      </c>
      <c r="CD101" s="194">
        <v>3.0000000000000001E-3</v>
      </c>
      <c r="CE101" s="195">
        <v>0.49273757040000005</v>
      </c>
      <c r="CF101" s="195">
        <v>5</v>
      </c>
      <c r="CG101" s="195">
        <v>2.8946460509999996</v>
      </c>
      <c r="CH101" s="196">
        <v>5</v>
      </c>
      <c r="CI101" s="195">
        <v>10.614497835000002</v>
      </c>
      <c r="CJ101" s="195"/>
      <c r="CK101" s="202"/>
      <c r="CL101" s="194"/>
      <c r="CM101" s="207"/>
    </row>
    <row r="102" spans="1:91" ht="18.75" customHeight="1" x14ac:dyDescent="0.25">
      <c r="A102" s="178">
        <f t="shared" si="25"/>
        <v>93</v>
      </c>
      <c r="B102" s="198" t="s">
        <v>189</v>
      </c>
      <c r="C102" s="199" t="s">
        <v>184</v>
      </c>
      <c r="D102" s="199">
        <v>4</v>
      </c>
      <c r="E102" s="199">
        <v>32</v>
      </c>
      <c r="F102" s="199">
        <v>2873.4</v>
      </c>
      <c r="G102" s="199">
        <v>4</v>
      </c>
      <c r="H102" s="180">
        <v>5.84</v>
      </c>
      <c r="I102" s="180">
        <v>6.21</v>
      </c>
      <c r="J102" s="180">
        <f t="shared" si="17"/>
        <v>100683.93599999999</v>
      </c>
      <c r="K102" s="180">
        <f t="shared" si="22"/>
        <v>107062.88400000002</v>
      </c>
      <c r="L102" s="200">
        <v>174.66264000000001</v>
      </c>
      <c r="M102" s="201">
        <f t="shared" si="26"/>
        <v>166.54082724</v>
      </c>
      <c r="N102" s="183">
        <f t="shared" si="18"/>
        <v>6.0786051367717686</v>
      </c>
      <c r="O102" s="184">
        <f t="shared" si="23"/>
        <v>207.74682000000001</v>
      </c>
      <c r="P102" s="184">
        <f t="shared" si="24"/>
        <v>198.08659287</v>
      </c>
      <c r="Q102" s="194"/>
      <c r="R102" s="195"/>
      <c r="S102" s="195"/>
      <c r="T102" s="195"/>
      <c r="U102" s="195"/>
      <c r="V102" s="202"/>
      <c r="W102" s="194">
        <v>4</v>
      </c>
      <c r="X102" s="195">
        <v>2.6680000000000001</v>
      </c>
      <c r="Y102" s="195"/>
      <c r="Z102" s="195"/>
      <c r="AA102" s="195">
        <v>1</v>
      </c>
      <c r="AB102" s="202">
        <v>19.22</v>
      </c>
      <c r="AC102" s="194"/>
      <c r="AD102" s="202"/>
      <c r="AE102" s="194">
        <v>1.5000000000000001E-2</v>
      </c>
      <c r="AF102" s="202">
        <v>6.4984999999999999</v>
      </c>
      <c r="AG102" s="194"/>
      <c r="AH102" s="203"/>
      <c r="AI102" s="202"/>
      <c r="AJ102" s="194"/>
      <c r="AK102" s="202"/>
      <c r="AL102" s="194">
        <v>2E-3</v>
      </c>
      <c r="AM102" s="202">
        <v>2.262</v>
      </c>
      <c r="AN102" s="194">
        <v>16</v>
      </c>
      <c r="AO102" s="195">
        <v>20.619999999999997</v>
      </c>
      <c r="AP102" s="195"/>
      <c r="AQ102" s="202"/>
      <c r="AR102" s="194">
        <v>5.0000000000000001E-3</v>
      </c>
      <c r="AS102" s="202">
        <v>3.9430000000000001</v>
      </c>
      <c r="AT102" s="194">
        <v>1</v>
      </c>
      <c r="AU102" s="202">
        <v>2.06</v>
      </c>
      <c r="AV102" s="194"/>
      <c r="AW102" s="202"/>
      <c r="AX102" s="204">
        <v>10</v>
      </c>
      <c r="AY102" s="205">
        <v>2.0981580663999999</v>
      </c>
      <c r="AZ102" s="194">
        <v>1.4E-2</v>
      </c>
      <c r="BA102" s="202">
        <v>15.895460000000002</v>
      </c>
      <c r="BB102" s="194"/>
      <c r="BC102" s="202"/>
      <c r="BD102" s="206"/>
      <c r="BE102" s="206"/>
      <c r="BF102" s="206"/>
      <c r="BG102" s="194"/>
      <c r="BH102" s="202"/>
      <c r="BI102" s="206"/>
      <c r="BJ102" s="206"/>
      <c r="BK102" s="206"/>
      <c r="BL102" s="203">
        <v>17.65108</v>
      </c>
      <c r="BM102" s="192">
        <f t="shared" si="14"/>
        <v>136.55977766640001</v>
      </c>
      <c r="BN102" s="193">
        <f t="shared" si="15"/>
        <v>92.9161980664</v>
      </c>
      <c r="BO102" s="194">
        <f t="shared" si="19"/>
        <v>20.518606756999997</v>
      </c>
      <c r="BP102" s="195">
        <f t="shared" si="20"/>
        <v>23.124972842999998</v>
      </c>
      <c r="BQ102" s="187">
        <f t="shared" si="21"/>
        <v>0</v>
      </c>
      <c r="BR102" s="194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>
        <v>21</v>
      </c>
      <c r="CC102" s="202">
        <v>20.518606756999997</v>
      </c>
      <c r="CD102" s="194">
        <v>0.04</v>
      </c>
      <c r="CE102" s="195">
        <v>7.7021896749999996</v>
      </c>
      <c r="CF102" s="195">
        <v>2</v>
      </c>
      <c r="CG102" s="195">
        <v>0.42818000000000001</v>
      </c>
      <c r="CH102" s="196">
        <v>5</v>
      </c>
      <c r="CI102" s="195">
        <v>14.994603167999999</v>
      </c>
      <c r="CJ102" s="195"/>
      <c r="CK102" s="202"/>
      <c r="CL102" s="194"/>
      <c r="CM102" s="207"/>
    </row>
    <row r="103" spans="1:91" ht="18.75" customHeight="1" x14ac:dyDescent="0.25">
      <c r="A103" s="178">
        <f t="shared" si="25"/>
        <v>94</v>
      </c>
      <c r="B103" s="198" t="s">
        <v>190</v>
      </c>
      <c r="C103" s="199">
        <v>1968</v>
      </c>
      <c r="D103" s="199">
        <v>5</v>
      </c>
      <c r="E103" s="199">
        <v>70</v>
      </c>
      <c r="F103" s="199">
        <v>3939.2</v>
      </c>
      <c r="G103" s="199">
        <v>7</v>
      </c>
      <c r="H103" s="180">
        <v>5.84</v>
      </c>
      <c r="I103" s="180">
        <v>6.21</v>
      </c>
      <c r="J103" s="180">
        <f t="shared" si="17"/>
        <v>138029.568</v>
      </c>
      <c r="K103" s="180">
        <f t="shared" si="22"/>
        <v>146774.59199999998</v>
      </c>
      <c r="L103" s="200">
        <v>194.78276</v>
      </c>
      <c r="M103" s="201">
        <f t="shared" si="26"/>
        <v>185.72536166</v>
      </c>
      <c r="N103" s="183">
        <f t="shared" si="18"/>
        <v>4.9447288789601949</v>
      </c>
      <c r="O103" s="184">
        <f t="shared" si="23"/>
        <v>284.80415999999997</v>
      </c>
      <c r="P103" s="184">
        <f t="shared" si="24"/>
        <v>271.56076655999999</v>
      </c>
      <c r="Q103" s="194"/>
      <c r="R103" s="195"/>
      <c r="S103" s="195"/>
      <c r="T103" s="195"/>
      <c r="U103" s="195"/>
      <c r="V103" s="202"/>
      <c r="W103" s="194"/>
      <c r="X103" s="195"/>
      <c r="Y103" s="195"/>
      <c r="Z103" s="195"/>
      <c r="AA103" s="195"/>
      <c r="AB103" s="202"/>
      <c r="AC103" s="194">
        <v>0.40679999999999999</v>
      </c>
      <c r="AD103" s="202">
        <v>127.15349587</v>
      </c>
      <c r="AE103" s="194"/>
      <c r="AF103" s="202"/>
      <c r="AG103" s="194"/>
      <c r="AH103" s="203"/>
      <c r="AI103" s="202"/>
      <c r="AJ103" s="194"/>
      <c r="AK103" s="202"/>
      <c r="AL103" s="194"/>
      <c r="AM103" s="202"/>
      <c r="AN103" s="194">
        <v>3</v>
      </c>
      <c r="AO103" s="195">
        <v>4.4550000000000001</v>
      </c>
      <c r="AP103" s="195"/>
      <c r="AQ103" s="202"/>
      <c r="AR103" s="194"/>
      <c r="AS103" s="202"/>
      <c r="AT103" s="194"/>
      <c r="AU103" s="202"/>
      <c r="AV103" s="194"/>
      <c r="AW103" s="202"/>
      <c r="AX103" s="204">
        <v>14</v>
      </c>
      <c r="AY103" s="205">
        <v>7.0425428311999996</v>
      </c>
      <c r="AZ103" s="194">
        <v>3.0000000000000001E-3</v>
      </c>
      <c r="BA103" s="202">
        <v>9.4352546622000002</v>
      </c>
      <c r="BB103" s="194"/>
      <c r="BC103" s="202"/>
      <c r="BD103" s="206"/>
      <c r="BE103" s="206"/>
      <c r="BF103" s="206"/>
      <c r="BG103" s="194"/>
      <c r="BH103" s="202"/>
      <c r="BI103" s="206"/>
      <c r="BJ103" s="206"/>
      <c r="BK103" s="206"/>
      <c r="BL103" s="203">
        <v>1.8792725149999998</v>
      </c>
      <c r="BM103" s="192">
        <f t="shared" si="14"/>
        <v>196.18837084899999</v>
      </c>
      <c r="BN103" s="193">
        <f t="shared" si="15"/>
        <v>149.96556587840001</v>
      </c>
      <c r="BO103" s="194">
        <f t="shared" si="19"/>
        <v>39.299893816600004</v>
      </c>
      <c r="BP103" s="195">
        <f t="shared" si="20"/>
        <v>6.9229111539999995</v>
      </c>
      <c r="BQ103" s="187">
        <f t="shared" si="21"/>
        <v>0</v>
      </c>
      <c r="BR103" s="194"/>
      <c r="BS103" s="195"/>
      <c r="BT103" s="195">
        <v>1.8000000000000002E-2</v>
      </c>
      <c r="BU103" s="195">
        <v>13.3177115716</v>
      </c>
      <c r="BV103" s="195">
        <v>2E-3</v>
      </c>
      <c r="BW103" s="195">
        <v>3.12270352</v>
      </c>
      <c r="BX103" s="195"/>
      <c r="BY103" s="195"/>
      <c r="BZ103" s="195"/>
      <c r="CA103" s="195"/>
      <c r="CB103" s="195">
        <v>28</v>
      </c>
      <c r="CC103" s="202">
        <v>22.859478724999999</v>
      </c>
      <c r="CD103" s="194"/>
      <c r="CE103" s="195"/>
      <c r="CF103" s="195"/>
      <c r="CG103" s="195"/>
      <c r="CH103" s="196">
        <v>5</v>
      </c>
      <c r="CI103" s="195">
        <v>6.9229111539999995</v>
      </c>
      <c r="CJ103" s="195"/>
      <c r="CK103" s="202"/>
      <c r="CL103" s="194"/>
      <c r="CM103" s="207"/>
    </row>
    <row r="104" spans="1:91" ht="18.75" customHeight="1" x14ac:dyDescent="0.25">
      <c r="A104" s="178">
        <f t="shared" si="25"/>
        <v>95</v>
      </c>
      <c r="B104" s="198" t="s">
        <v>191</v>
      </c>
      <c r="C104" s="199">
        <v>1968</v>
      </c>
      <c r="D104" s="199">
        <v>5</v>
      </c>
      <c r="E104" s="199">
        <v>80</v>
      </c>
      <c r="F104" s="199">
        <v>3515.2</v>
      </c>
      <c r="G104" s="199">
        <v>4</v>
      </c>
      <c r="H104" s="180">
        <v>5.84</v>
      </c>
      <c r="I104" s="180">
        <v>6.21</v>
      </c>
      <c r="J104" s="180">
        <f t="shared" si="17"/>
        <v>123172.60800000001</v>
      </c>
      <c r="K104" s="180">
        <f t="shared" si="22"/>
        <v>130976.352</v>
      </c>
      <c r="L104" s="200">
        <v>212.1216</v>
      </c>
      <c r="M104" s="201">
        <f t="shared" si="26"/>
        <v>202.2579456</v>
      </c>
      <c r="N104" s="183">
        <f t="shared" si="18"/>
        <v>6.0344105598543472</v>
      </c>
      <c r="O104" s="184">
        <f t="shared" si="23"/>
        <v>254.14896000000002</v>
      </c>
      <c r="P104" s="184">
        <f t="shared" si="24"/>
        <v>242.33103336000002</v>
      </c>
      <c r="Q104" s="194"/>
      <c r="R104" s="195"/>
      <c r="S104" s="195"/>
      <c r="T104" s="195"/>
      <c r="U104" s="195"/>
      <c r="V104" s="202"/>
      <c r="W104" s="194"/>
      <c r="X104" s="195"/>
      <c r="Y104" s="195"/>
      <c r="Z104" s="195"/>
      <c r="AA104" s="195"/>
      <c r="AB104" s="202"/>
      <c r="AC104" s="194">
        <v>0.13</v>
      </c>
      <c r="AD104" s="202">
        <v>93.326909000000001</v>
      </c>
      <c r="AE104" s="194"/>
      <c r="AF104" s="202"/>
      <c r="AG104" s="194"/>
      <c r="AH104" s="203"/>
      <c r="AI104" s="202"/>
      <c r="AJ104" s="194"/>
      <c r="AK104" s="202"/>
      <c r="AL104" s="194"/>
      <c r="AM104" s="202"/>
      <c r="AN104" s="194"/>
      <c r="AO104" s="195"/>
      <c r="AP104" s="195"/>
      <c r="AQ104" s="202"/>
      <c r="AR104" s="194"/>
      <c r="AS104" s="202"/>
      <c r="AT104" s="194"/>
      <c r="AU104" s="202"/>
      <c r="AV104" s="194"/>
      <c r="AW104" s="202"/>
      <c r="AX104" s="204">
        <v>1</v>
      </c>
      <c r="AY104" s="205">
        <v>0.47308974999999998</v>
      </c>
      <c r="AZ104" s="194"/>
      <c r="BA104" s="202"/>
      <c r="BB104" s="194"/>
      <c r="BC104" s="202"/>
      <c r="BD104" s="206"/>
      <c r="BE104" s="206"/>
      <c r="BF104" s="206"/>
      <c r="BG104" s="194"/>
      <c r="BH104" s="202"/>
      <c r="BI104" s="206"/>
      <c r="BJ104" s="206"/>
      <c r="BK104" s="206"/>
      <c r="BL104" s="203">
        <v>264.67617825599996</v>
      </c>
      <c r="BM104" s="192">
        <f t="shared" si="14"/>
        <v>417.57584744319996</v>
      </c>
      <c r="BN104" s="193">
        <f t="shared" si="15"/>
        <v>358.47617700599994</v>
      </c>
      <c r="BO104" s="194">
        <f t="shared" si="19"/>
        <v>42.058470087399996</v>
      </c>
      <c r="BP104" s="195">
        <f t="shared" si="20"/>
        <v>17.0412003498</v>
      </c>
      <c r="BQ104" s="187">
        <f t="shared" si="21"/>
        <v>0</v>
      </c>
      <c r="BR104" s="194"/>
      <c r="BS104" s="195"/>
      <c r="BT104" s="195"/>
      <c r="BU104" s="195"/>
      <c r="BV104" s="195">
        <v>2E-3</v>
      </c>
      <c r="BW104" s="195">
        <v>1.6179576</v>
      </c>
      <c r="BX104" s="195">
        <v>1.0500000000000001E-2</v>
      </c>
      <c r="BY104" s="195">
        <v>10.515067170399998</v>
      </c>
      <c r="BZ104" s="195"/>
      <c r="CA104" s="195"/>
      <c r="CB104" s="195">
        <v>26</v>
      </c>
      <c r="CC104" s="202">
        <v>29.925445316999998</v>
      </c>
      <c r="CD104" s="194">
        <v>8.0000000000000002E-3</v>
      </c>
      <c r="CE104" s="195">
        <v>2.2198511767999998</v>
      </c>
      <c r="CF104" s="195">
        <v>2</v>
      </c>
      <c r="CG104" s="195">
        <v>1.546384167</v>
      </c>
      <c r="CH104" s="196">
        <v>5</v>
      </c>
      <c r="CI104" s="195">
        <v>13.274965006</v>
      </c>
      <c r="CJ104" s="195"/>
      <c r="CK104" s="202"/>
      <c r="CL104" s="194"/>
      <c r="CM104" s="207"/>
    </row>
    <row r="105" spans="1:91" ht="17.25" customHeight="1" x14ac:dyDescent="0.25">
      <c r="A105" s="178">
        <f t="shared" si="25"/>
        <v>96</v>
      </c>
      <c r="B105" s="198" t="s">
        <v>192</v>
      </c>
      <c r="C105" s="199">
        <v>1988</v>
      </c>
      <c r="D105" s="199">
        <v>5</v>
      </c>
      <c r="E105" s="199">
        <v>74</v>
      </c>
      <c r="F105" s="199">
        <v>4431.2</v>
      </c>
      <c r="G105" s="199">
        <v>6</v>
      </c>
      <c r="H105" s="180">
        <v>5.84</v>
      </c>
      <c r="I105" s="180">
        <v>6.21</v>
      </c>
      <c r="J105" s="180">
        <f t="shared" si="17"/>
        <v>155269.24799999999</v>
      </c>
      <c r="K105" s="180">
        <f t="shared" si="22"/>
        <v>165106.51199999999</v>
      </c>
      <c r="L105" s="200">
        <v>216.65271000000001</v>
      </c>
      <c r="M105" s="201">
        <f t="shared" si="26"/>
        <v>206.57835898500002</v>
      </c>
      <c r="N105" s="183">
        <f t="shared" si="18"/>
        <v>4.8892559577541084</v>
      </c>
      <c r="O105" s="184">
        <f t="shared" si="23"/>
        <v>320.37576000000001</v>
      </c>
      <c r="P105" s="184">
        <f t="shared" si="24"/>
        <v>305.47828716000004</v>
      </c>
      <c r="Q105" s="194"/>
      <c r="R105" s="195"/>
      <c r="S105" s="195"/>
      <c r="T105" s="195"/>
      <c r="U105" s="195"/>
      <c r="V105" s="202"/>
      <c r="W105" s="194"/>
      <c r="X105" s="195"/>
      <c r="Y105" s="195"/>
      <c r="Z105" s="195"/>
      <c r="AA105" s="195"/>
      <c r="AB105" s="202"/>
      <c r="AC105" s="194"/>
      <c r="AD105" s="202"/>
      <c r="AE105" s="194">
        <v>0.22</v>
      </c>
      <c r="AF105" s="202">
        <v>202.8</v>
      </c>
      <c r="AG105" s="194"/>
      <c r="AH105" s="203"/>
      <c r="AI105" s="202"/>
      <c r="AJ105" s="194"/>
      <c r="AK105" s="202"/>
      <c r="AL105" s="194"/>
      <c r="AM105" s="202"/>
      <c r="AN105" s="194"/>
      <c r="AO105" s="195"/>
      <c r="AP105" s="195"/>
      <c r="AQ105" s="202"/>
      <c r="AR105" s="194"/>
      <c r="AS105" s="202"/>
      <c r="AT105" s="194"/>
      <c r="AU105" s="202"/>
      <c r="AV105" s="194">
        <v>2</v>
      </c>
      <c r="AW105" s="202">
        <v>35.204099999999997</v>
      </c>
      <c r="AX105" s="204"/>
      <c r="AY105" s="205"/>
      <c r="AZ105" s="194">
        <v>1.324E-2</v>
      </c>
      <c r="BA105" s="202">
        <v>34.476634155200003</v>
      </c>
      <c r="BB105" s="194"/>
      <c r="BC105" s="202"/>
      <c r="BD105" s="206"/>
      <c r="BE105" s="206">
        <v>3</v>
      </c>
      <c r="BF105" s="206">
        <v>13.4</v>
      </c>
      <c r="BG105" s="194"/>
      <c r="BH105" s="202"/>
      <c r="BI105" s="206"/>
      <c r="BJ105" s="206"/>
      <c r="BK105" s="206"/>
      <c r="BL105" s="203">
        <v>0.98478222199999998</v>
      </c>
      <c r="BM105" s="192">
        <f t="shared" si="14"/>
        <v>360.17808114339999</v>
      </c>
      <c r="BN105" s="193">
        <f t="shared" si="15"/>
        <v>286.86551637719998</v>
      </c>
      <c r="BO105" s="194">
        <f t="shared" si="19"/>
        <v>44.171427193</v>
      </c>
      <c r="BP105" s="195">
        <f t="shared" si="20"/>
        <v>29.141137573199998</v>
      </c>
      <c r="BQ105" s="187">
        <f t="shared" si="21"/>
        <v>0</v>
      </c>
      <c r="BR105" s="194"/>
      <c r="BS105" s="195"/>
      <c r="BT105" s="195"/>
      <c r="BU105" s="195"/>
      <c r="BV105" s="195">
        <v>2E-3</v>
      </c>
      <c r="BW105" s="195">
        <v>1.6179576</v>
      </c>
      <c r="BX105" s="195"/>
      <c r="BY105" s="195"/>
      <c r="BZ105" s="195">
        <v>4</v>
      </c>
      <c r="CA105" s="195">
        <v>7.1624979900000003</v>
      </c>
      <c r="CB105" s="195">
        <v>35</v>
      </c>
      <c r="CC105" s="202">
        <v>35.390971602999997</v>
      </c>
      <c r="CD105" s="194">
        <v>3.7999999999999999E-2</v>
      </c>
      <c r="CE105" s="195">
        <v>9.4026861761999996</v>
      </c>
      <c r="CF105" s="195"/>
      <c r="CG105" s="195"/>
      <c r="CH105" s="196">
        <v>8</v>
      </c>
      <c r="CI105" s="195">
        <v>19.738451396999999</v>
      </c>
      <c r="CJ105" s="195"/>
      <c r="CK105" s="202"/>
      <c r="CL105" s="194"/>
      <c r="CM105" s="207"/>
    </row>
    <row r="106" spans="1:91" ht="18.75" customHeight="1" x14ac:dyDescent="0.25">
      <c r="A106" s="178">
        <f t="shared" si="25"/>
        <v>97</v>
      </c>
      <c r="B106" s="198" t="s">
        <v>193</v>
      </c>
      <c r="C106" s="199" t="s">
        <v>184</v>
      </c>
      <c r="D106" s="199">
        <v>4</v>
      </c>
      <c r="E106" s="199">
        <v>32</v>
      </c>
      <c r="F106" s="199">
        <v>2872.2</v>
      </c>
      <c r="G106" s="199">
        <v>4</v>
      </c>
      <c r="H106" s="180">
        <v>5.84</v>
      </c>
      <c r="I106" s="180">
        <v>6.21</v>
      </c>
      <c r="J106" s="180">
        <f t="shared" si="17"/>
        <v>100641.88799999998</v>
      </c>
      <c r="K106" s="180">
        <f t="shared" si="22"/>
        <v>107018.17199999999</v>
      </c>
      <c r="L106" s="200">
        <v>171.59129999999999</v>
      </c>
      <c r="M106" s="201">
        <f t="shared" si="26"/>
        <v>163.61230455</v>
      </c>
      <c r="N106" s="183">
        <f t="shared" si="18"/>
        <v>5.974211405890955</v>
      </c>
      <c r="O106" s="184">
        <f t="shared" si="23"/>
        <v>207.66005999999996</v>
      </c>
      <c r="P106" s="184">
        <f t="shared" si="24"/>
        <v>198.00386720999995</v>
      </c>
      <c r="Q106" s="194"/>
      <c r="R106" s="195"/>
      <c r="S106" s="195"/>
      <c r="T106" s="195"/>
      <c r="U106" s="195"/>
      <c r="V106" s="202"/>
      <c r="W106" s="194"/>
      <c r="X106" s="195"/>
      <c r="Y106" s="195"/>
      <c r="Z106" s="195"/>
      <c r="AA106" s="195"/>
      <c r="AB106" s="202"/>
      <c r="AC106" s="194"/>
      <c r="AD106" s="202"/>
      <c r="AE106" s="194">
        <v>2.5000000000000001E-3</v>
      </c>
      <c r="AF106" s="202">
        <v>0.34</v>
      </c>
      <c r="AG106" s="194"/>
      <c r="AH106" s="203"/>
      <c r="AI106" s="202"/>
      <c r="AJ106" s="194"/>
      <c r="AK106" s="202"/>
      <c r="AL106" s="194"/>
      <c r="AM106" s="202"/>
      <c r="AN106" s="194">
        <v>9</v>
      </c>
      <c r="AO106" s="195">
        <v>9.5070000000000014</v>
      </c>
      <c r="AP106" s="195"/>
      <c r="AQ106" s="202"/>
      <c r="AR106" s="194"/>
      <c r="AS106" s="202"/>
      <c r="AT106" s="194"/>
      <c r="AU106" s="202"/>
      <c r="AV106" s="194"/>
      <c r="AW106" s="202"/>
      <c r="AX106" s="204">
        <v>2</v>
      </c>
      <c r="AY106" s="205">
        <v>0.29004336400000003</v>
      </c>
      <c r="AZ106" s="194">
        <v>5.0000000000000001E-4</v>
      </c>
      <c r="BA106" s="202">
        <v>6.22797</v>
      </c>
      <c r="BB106" s="194"/>
      <c r="BC106" s="202"/>
      <c r="BD106" s="206"/>
      <c r="BE106" s="206"/>
      <c r="BF106" s="206"/>
      <c r="BG106" s="194"/>
      <c r="BH106" s="202"/>
      <c r="BI106" s="206"/>
      <c r="BJ106" s="206"/>
      <c r="BK106" s="206"/>
      <c r="BL106" s="203">
        <v>5.1466500000000002</v>
      </c>
      <c r="BM106" s="192">
        <f t="shared" si="14"/>
        <v>48.935330952000008</v>
      </c>
      <c r="BN106" s="193">
        <f t="shared" si="15"/>
        <v>21.511663364000004</v>
      </c>
      <c r="BO106" s="194">
        <f t="shared" si="19"/>
        <v>21.313691614</v>
      </c>
      <c r="BP106" s="195">
        <f t="shared" si="20"/>
        <v>6.1099759740000001</v>
      </c>
      <c r="BQ106" s="187">
        <f t="shared" si="21"/>
        <v>0</v>
      </c>
      <c r="BR106" s="194"/>
      <c r="BS106" s="195"/>
      <c r="BT106" s="195">
        <v>3.8E-3</v>
      </c>
      <c r="BU106" s="195">
        <v>3.7500375399999997</v>
      </c>
      <c r="BV106" s="195"/>
      <c r="BW106" s="195"/>
      <c r="BX106" s="195"/>
      <c r="BY106" s="195"/>
      <c r="BZ106" s="195"/>
      <c r="CA106" s="195"/>
      <c r="CB106" s="195">
        <v>17</v>
      </c>
      <c r="CC106" s="202">
        <v>17.563654073999999</v>
      </c>
      <c r="CD106" s="194"/>
      <c r="CE106" s="195"/>
      <c r="CF106" s="195">
        <v>2</v>
      </c>
      <c r="CG106" s="195">
        <v>0.46056000000000002</v>
      </c>
      <c r="CH106" s="196">
        <v>2</v>
      </c>
      <c r="CI106" s="195">
        <v>5.6494159740000001</v>
      </c>
      <c r="CJ106" s="195"/>
      <c r="CK106" s="202"/>
      <c r="CL106" s="194"/>
      <c r="CM106" s="207"/>
    </row>
    <row r="107" spans="1:91" ht="18" customHeight="1" x14ac:dyDescent="0.25">
      <c r="A107" s="178">
        <f t="shared" si="25"/>
        <v>98</v>
      </c>
      <c r="B107" s="198" t="s">
        <v>194</v>
      </c>
      <c r="C107" s="199" t="s">
        <v>195</v>
      </c>
      <c r="D107" s="199">
        <v>5</v>
      </c>
      <c r="E107" s="199">
        <v>42</v>
      </c>
      <c r="F107" s="199">
        <v>4822.8999999999996</v>
      </c>
      <c r="G107" s="199">
        <v>2</v>
      </c>
      <c r="H107" s="180">
        <v>5.84</v>
      </c>
      <c r="I107" s="180">
        <v>6.21</v>
      </c>
      <c r="J107" s="180">
        <f t="shared" si="17"/>
        <v>168994.41599999997</v>
      </c>
      <c r="K107" s="180">
        <f t="shared" si="22"/>
        <v>179701.25399999999</v>
      </c>
      <c r="L107" s="200">
        <v>238.63764</v>
      </c>
      <c r="M107" s="201">
        <v>227.54098974000001</v>
      </c>
      <c r="N107" s="183">
        <f t="shared" si="18"/>
        <v>4.9480113624582724</v>
      </c>
      <c r="O107" s="184">
        <f t="shared" si="23"/>
        <v>348.69566999999995</v>
      </c>
      <c r="P107" s="184">
        <f t="shared" si="24"/>
        <v>332.48132134499997</v>
      </c>
      <c r="Q107" s="194"/>
      <c r="R107" s="195"/>
      <c r="S107" s="195">
        <f>0.235+0.017</f>
        <v>0.252</v>
      </c>
      <c r="T107" s="195">
        <f>21.401+13.342</f>
        <v>34.743000000000002</v>
      </c>
      <c r="U107" s="195"/>
      <c r="V107" s="202"/>
      <c r="W107" s="194"/>
      <c r="X107" s="195"/>
      <c r="Y107" s="195"/>
      <c r="Z107" s="195"/>
      <c r="AA107" s="195"/>
      <c r="AB107" s="202"/>
      <c r="AC107" s="194"/>
      <c r="AD107" s="202"/>
      <c r="AE107" s="194"/>
      <c r="AF107" s="202"/>
      <c r="AG107" s="194"/>
      <c r="AH107" s="203"/>
      <c r="AI107" s="202"/>
      <c r="AJ107" s="194"/>
      <c r="AK107" s="202"/>
      <c r="AL107" s="194"/>
      <c r="AM107" s="202"/>
      <c r="AN107" s="194"/>
      <c r="AO107" s="195"/>
      <c r="AP107" s="195"/>
      <c r="AQ107" s="202"/>
      <c r="AR107" s="194"/>
      <c r="AS107" s="202"/>
      <c r="AT107" s="194"/>
      <c r="AU107" s="202"/>
      <c r="AV107" s="194"/>
      <c r="AW107" s="202"/>
      <c r="AX107" s="204"/>
      <c r="AY107" s="205"/>
      <c r="AZ107" s="194">
        <v>2.4800000000000003E-2</v>
      </c>
      <c r="BA107" s="202">
        <v>20.322664876800001</v>
      </c>
      <c r="BB107" s="194"/>
      <c r="BC107" s="202"/>
      <c r="BD107" s="206"/>
      <c r="BE107" s="206"/>
      <c r="BF107" s="206"/>
      <c r="BG107" s="194">
        <v>1</v>
      </c>
      <c r="BH107" s="202">
        <v>22.742000000000001</v>
      </c>
      <c r="BI107" s="206"/>
      <c r="BJ107" s="206"/>
      <c r="BK107" s="206"/>
      <c r="BL107" s="203">
        <v>5.4492507520000002</v>
      </c>
      <c r="BM107" s="192">
        <f t="shared" si="14"/>
        <v>119.42275542679999</v>
      </c>
      <c r="BN107" s="193">
        <f t="shared" si="15"/>
        <v>83.256915628800002</v>
      </c>
      <c r="BO107" s="194">
        <f t="shared" si="19"/>
        <v>25.742087196</v>
      </c>
      <c r="BP107" s="195">
        <f t="shared" si="20"/>
        <v>10.423752602</v>
      </c>
      <c r="BQ107" s="187">
        <f t="shared" si="21"/>
        <v>0</v>
      </c>
      <c r="BR107" s="194"/>
      <c r="BS107" s="195"/>
      <c r="BT107" s="195">
        <v>6.0000000000000001E-3</v>
      </c>
      <c r="BU107" s="195">
        <v>6.4691200979999994</v>
      </c>
      <c r="BV107" s="195"/>
      <c r="BW107" s="195"/>
      <c r="BX107" s="195"/>
      <c r="BY107" s="195"/>
      <c r="BZ107" s="195"/>
      <c r="CA107" s="195"/>
      <c r="CB107" s="195">
        <v>22</v>
      </c>
      <c r="CC107" s="202">
        <v>19.272967098000002</v>
      </c>
      <c r="CD107" s="194"/>
      <c r="CE107" s="195"/>
      <c r="CF107" s="195">
        <v>1</v>
      </c>
      <c r="CG107" s="195">
        <v>0.193444333</v>
      </c>
      <c r="CH107" s="196">
        <v>4</v>
      </c>
      <c r="CI107" s="195">
        <v>10.230308269</v>
      </c>
      <c r="CJ107" s="195"/>
      <c r="CK107" s="202"/>
      <c r="CL107" s="194"/>
      <c r="CM107" s="207"/>
    </row>
    <row r="108" spans="1:91" ht="18.75" customHeight="1" x14ac:dyDescent="0.25">
      <c r="A108" s="178">
        <f t="shared" si="25"/>
        <v>99</v>
      </c>
      <c r="B108" s="198" t="s">
        <v>196</v>
      </c>
      <c r="C108" s="199" t="s">
        <v>197</v>
      </c>
      <c r="D108" s="199">
        <v>4</v>
      </c>
      <c r="E108" s="199">
        <v>37</v>
      </c>
      <c r="F108" s="199">
        <v>2951</v>
      </c>
      <c r="G108" s="199">
        <v>4</v>
      </c>
      <c r="H108" s="180">
        <v>5.84</v>
      </c>
      <c r="I108" s="180">
        <v>6.21</v>
      </c>
      <c r="J108" s="180">
        <f t="shared" si="17"/>
        <v>103403.04000000001</v>
      </c>
      <c r="K108" s="180">
        <f t="shared" si="22"/>
        <v>109954.26</v>
      </c>
      <c r="L108" s="200">
        <v>160.29248999999999</v>
      </c>
      <c r="M108" s="201">
        <f t="shared" ref="M108:M117" si="27">L108*$M$2</f>
        <v>152.83888921499999</v>
      </c>
      <c r="N108" s="183">
        <f t="shared" si="18"/>
        <v>5.4318024398508973</v>
      </c>
      <c r="O108" s="184">
        <f t="shared" si="23"/>
        <v>213.35729999999998</v>
      </c>
      <c r="P108" s="184">
        <f t="shared" si="24"/>
        <v>203.43618554999998</v>
      </c>
      <c r="Q108" s="194"/>
      <c r="R108" s="195"/>
      <c r="S108" s="195"/>
      <c r="T108" s="195"/>
      <c r="U108" s="195"/>
      <c r="V108" s="202"/>
      <c r="W108" s="194">
        <v>1</v>
      </c>
      <c r="X108" s="195">
        <v>0.28100000000000003</v>
      </c>
      <c r="Y108" s="195"/>
      <c r="Z108" s="195"/>
      <c r="AA108" s="195"/>
      <c r="AB108" s="202"/>
      <c r="AC108" s="194"/>
      <c r="AD108" s="202"/>
      <c r="AE108" s="194">
        <v>6.4999999999999997E-3</v>
      </c>
      <c r="AF108" s="202">
        <v>21.170500000000001</v>
      </c>
      <c r="AG108" s="194"/>
      <c r="AH108" s="203"/>
      <c r="AI108" s="202"/>
      <c r="AJ108" s="194"/>
      <c r="AK108" s="202"/>
      <c r="AL108" s="194"/>
      <c r="AM108" s="202"/>
      <c r="AN108" s="194">
        <v>14</v>
      </c>
      <c r="AO108" s="195">
        <v>14.777999999999999</v>
      </c>
      <c r="AP108" s="195"/>
      <c r="AQ108" s="202"/>
      <c r="AR108" s="194"/>
      <c r="AS108" s="202"/>
      <c r="AT108" s="194"/>
      <c r="AU108" s="202"/>
      <c r="AV108" s="194"/>
      <c r="AW108" s="202"/>
      <c r="AX108" s="204">
        <v>2</v>
      </c>
      <c r="AY108" s="205">
        <v>0.54300000000000004</v>
      </c>
      <c r="AZ108" s="194"/>
      <c r="BA108" s="202"/>
      <c r="BB108" s="194"/>
      <c r="BC108" s="202"/>
      <c r="BD108" s="206"/>
      <c r="BE108" s="206">
        <v>1</v>
      </c>
      <c r="BF108" s="206">
        <v>0.70399999999999996</v>
      </c>
      <c r="BG108" s="194"/>
      <c r="BH108" s="202"/>
      <c r="BI108" s="206"/>
      <c r="BJ108" s="206"/>
      <c r="BK108" s="206"/>
      <c r="BL108" s="203">
        <v>1.4884085709999999</v>
      </c>
      <c r="BM108" s="192">
        <f t="shared" si="14"/>
        <v>68.784497920799993</v>
      </c>
      <c r="BN108" s="193">
        <f t="shared" si="15"/>
        <v>38.964908571000002</v>
      </c>
      <c r="BO108" s="194">
        <f t="shared" si="19"/>
        <v>29.589309349800001</v>
      </c>
      <c r="BP108" s="195">
        <f t="shared" si="20"/>
        <v>0.23028000000000001</v>
      </c>
      <c r="BQ108" s="187">
        <f t="shared" si="21"/>
        <v>0</v>
      </c>
      <c r="BR108" s="194"/>
      <c r="BS108" s="195"/>
      <c r="BT108" s="195">
        <v>8.0000000000000002E-3</v>
      </c>
      <c r="BU108" s="195">
        <v>5.8489186208000001</v>
      </c>
      <c r="BV108" s="195">
        <v>3.0000000000000001E-3</v>
      </c>
      <c r="BW108" s="195">
        <v>7.9333470000000004</v>
      </c>
      <c r="BX108" s="195">
        <v>2E-3</v>
      </c>
      <c r="BY108" s="195">
        <v>3.8132320000000002</v>
      </c>
      <c r="BZ108" s="195"/>
      <c r="CA108" s="195"/>
      <c r="CB108" s="195">
        <v>12</v>
      </c>
      <c r="CC108" s="202">
        <v>11.993811729000001</v>
      </c>
      <c r="CD108" s="194"/>
      <c r="CE108" s="195"/>
      <c r="CF108" s="195">
        <v>1</v>
      </c>
      <c r="CG108" s="195">
        <v>0.23028000000000001</v>
      </c>
      <c r="CH108" s="196"/>
      <c r="CI108" s="195"/>
      <c r="CJ108" s="195"/>
      <c r="CK108" s="202"/>
      <c r="CL108" s="194"/>
      <c r="CM108" s="207"/>
    </row>
    <row r="109" spans="1:91" ht="18" customHeight="1" x14ac:dyDescent="0.25">
      <c r="A109" s="178">
        <f t="shared" si="25"/>
        <v>100</v>
      </c>
      <c r="B109" s="198" t="s">
        <v>198</v>
      </c>
      <c r="C109" s="199" t="s">
        <v>199</v>
      </c>
      <c r="D109" s="199">
        <v>4</v>
      </c>
      <c r="E109" s="199">
        <v>36</v>
      </c>
      <c r="F109" s="199">
        <v>2156.3000000000002</v>
      </c>
      <c r="G109" s="199">
        <v>3</v>
      </c>
      <c r="H109" s="180">
        <v>5.84</v>
      </c>
      <c r="I109" s="180">
        <v>6.21</v>
      </c>
      <c r="J109" s="180">
        <f t="shared" si="17"/>
        <v>75556.752000000008</v>
      </c>
      <c r="K109" s="180">
        <f t="shared" si="22"/>
        <v>80343.738000000012</v>
      </c>
      <c r="L109" s="200">
        <v>131.31197</v>
      </c>
      <c r="M109" s="201">
        <f t="shared" si="27"/>
        <v>125.205963395</v>
      </c>
      <c r="N109" s="183">
        <f t="shared" si="18"/>
        <v>6.0896892825673605</v>
      </c>
      <c r="O109" s="184">
        <f t="shared" si="23"/>
        <v>155.90049000000002</v>
      </c>
      <c r="P109" s="184">
        <f t="shared" si="24"/>
        <v>148.65111721500003</v>
      </c>
      <c r="Q109" s="194"/>
      <c r="R109" s="195"/>
      <c r="S109" s="195"/>
      <c r="T109" s="195"/>
      <c r="U109" s="195"/>
      <c r="V109" s="202"/>
      <c r="W109" s="194"/>
      <c r="X109" s="195"/>
      <c r="Y109" s="195"/>
      <c r="Z109" s="195"/>
      <c r="AA109" s="195"/>
      <c r="AB109" s="202"/>
      <c r="AC109" s="194"/>
      <c r="AD109" s="202"/>
      <c r="AE109" s="194">
        <v>0.11</v>
      </c>
      <c r="AF109" s="202">
        <v>16.341000000000001</v>
      </c>
      <c r="AG109" s="194"/>
      <c r="AH109" s="203"/>
      <c r="AI109" s="202"/>
      <c r="AJ109" s="194"/>
      <c r="AK109" s="202"/>
      <c r="AL109" s="194">
        <v>1E-3</v>
      </c>
      <c r="AM109" s="202">
        <v>1.798</v>
      </c>
      <c r="AN109" s="194">
        <v>4</v>
      </c>
      <c r="AO109" s="195">
        <v>3.2770000000000001</v>
      </c>
      <c r="AP109" s="195"/>
      <c r="AQ109" s="202"/>
      <c r="AR109" s="194"/>
      <c r="AS109" s="202"/>
      <c r="AT109" s="194">
        <v>1</v>
      </c>
      <c r="AU109" s="202">
        <v>6.4949301900000007</v>
      </c>
      <c r="AV109" s="194"/>
      <c r="AW109" s="202"/>
      <c r="AX109" s="204">
        <v>12</v>
      </c>
      <c r="AY109" s="205">
        <v>1.869</v>
      </c>
      <c r="AZ109" s="194">
        <v>1E-4</v>
      </c>
      <c r="BA109" s="202">
        <v>0.218</v>
      </c>
      <c r="BB109" s="194"/>
      <c r="BC109" s="202"/>
      <c r="BD109" s="206"/>
      <c r="BE109" s="206"/>
      <c r="BF109" s="206"/>
      <c r="BG109" s="194"/>
      <c r="BH109" s="202"/>
      <c r="BI109" s="206"/>
      <c r="BJ109" s="206"/>
      <c r="BK109" s="206"/>
      <c r="BL109" s="203">
        <v>5.9368454219999998E-2</v>
      </c>
      <c r="BM109" s="192">
        <f t="shared" si="14"/>
        <v>63.218756696220005</v>
      </c>
      <c r="BN109" s="193">
        <f t="shared" si="15"/>
        <v>30.057298644220005</v>
      </c>
      <c r="BO109" s="194">
        <f t="shared" si="19"/>
        <v>24.068140986999996</v>
      </c>
      <c r="BP109" s="195">
        <f t="shared" si="20"/>
        <v>9.0933170650000008</v>
      </c>
      <c r="BQ109" s="187">
        <f t="shared" si="21"/>
        <v>0</v>
      </c>
      <c r="BR109" s="194"/>
      <c r="BS109" s="195"/>
      <c r="BT109" s="195">
        <v>2E-3</v>
      </c>
      <c r="BU109" s="195">
        <v>1.5675228572000002</v>
      </c>
      <c r="BV109" s="195">
        <v>8.0000000000000002E-3</v>
      </c>
      <c r="BW109" s="195">
        <v>5.3149661968000004</v>
      </c>
      <c r="BX109" s="195"/>
      <c r="BY109" s="195"/>
      <c r="BZ109" s="195"/>
      <c r="CA109" s="195"/>
      <c r="CB109" s="195">
        <v>18</v>
      </c>
      <c r="CC109" s="202">
        <v>17.185651932999995</v>
      </c>
      <c r="CD109" s="194"/>
      <c r="CE109" s="195"/>
      <c r="CF109" s="195"/>
      <c r="CG109" s="195"/>
      <c r="CH109" s="196">
        <v>3</v>
      </c>
      <c r="CI109" s="195">
        <v>9.0933170650000008</v>
      </c>
      <c r="CJ109" s="195"/>
      <c r="CK109" s="202"/>
      <c r="CL109" s="194"/>
      <c r="CM109" s="207"/>
    </row>
    <row r="110" spans="1:91" ht="18.75" customHeight="1" x14ac:dyDescent="0.25">
      <c r="A110" s="178">
        <f t="shared" si="25"/>
        <v>101</v>
      </c>
      <c r="B110" s="198" t="s">
        <v>200</v>
      </c>
      <c r="C110" s="199">
        <v>1956</v>
      </c>
      <c r="D110" s="199">
        <v>4</v>
      </c>
      <c r="E110" s="199">
        <v>45</v>
      </c>
      <c r="F110" s="199">
        <v>3493.7</v>
      </c>
      <c r="G110" s="199">
        <v>4</v>
      </c>
      <c r="H110" s="180">
        <v>5.84</v>
      </c>
      <c r="I110" s="180">
        <v>6.21</v>
      </c>
      <c r="J110" s="180">
        <f t="shared" si="17"/>
        <v>122419.24799999999</v>
      </c>
      <c r="K110" s="180">
        <f t="shared" si="22"/>
        <v>130175.262</v>
      </c>
      <c r="L110" s="200">
        <v>194.58223000000001</v>
      </c>
      <c r="M110" s="201">
        <f t="shared" si="27"/>
        <v>185.53415630500001</v>
      </c>
      <c r="N110" s="183">
        <f t="shared" si="18"/>
        <v>5.5695174170650033</v>
      </c>
      <c r="O110" s="184">
        <f t="shared" si="23"/>
        <v>252.59451000000001</v>
      </c>
      <c r="P110" s="184">
        <f t="shared" si="24"/>
        <v>240.84886528500002</v>
      </c>
      <c r="Q110" s="194">
        <v>2.3E-2</v>
      </c>
      <c r="R110" s="195">
        <v>3.99</v>
      </c>
      <c r="S110" s="195"/>
      <c r="T110" s="195"/>
      <c r="U110" s="195"/>
      <c r="V110" s="202"/>
      <c r="W110" s="194">
        <v>1</v>
      </c>
      <c r="X110" s="195">
        <v>0.28100000000000003</v>
      </c>
      <c r="Y110" s="195"/>
      <c r="Z110" s="195"/>
      <c r="AA110" s="195"/>
      <c r="AB110" s="202"/>
      <c r="AC110" s="194"/>
      <c r="AD110" s="202"/>
      <c r="AE110" s="194">
        <v>9.0000000000000011E-3</v>
      </c>
      <c r="AF110" s="202">
        <v>2.8005</v>
      </c>
      <c r="AG110" s="194"/>
      <c r="AH110" s="203"/>
      <c r="AI110" s="202"/>
      <c r="AJ110" s="194"/>
      <c r="AK110" s="202"/>
      <c r="AL110" s="194"/>
      <c r="AM110" s="202"/>
      <c r="AN110" s="194">
        <v>18</v>
      </c>
      <c r="AO110" s="195">
        <v>22.157</v>
      </c>
      <c r="AP110" s="195"/>
      <c r="AQ110" s="202"/>
      <c r="AR110" s="194"/>
      <c r="AS110" s="202"/>
      <c r="AT110" s="194">
        <v>3</v>
      </c>
      <c r="AU110" s="202">
        <v>1.77786</v>
      </c>
      <c r="AV110" s="194"/>
      <c r="AW110" s="202"/>
      <c r="AX110" s="204">
        <v>1</v>
      </c>
      <c r="AY110" s="205">
        <v>9.6000000000000002E-2</v>
      </c>
      <c r="AZ110" s="194">
        <v>9.8999999999999991E-3</v>
      </c>
      <c r="BA110" s="202">
        <v>9.3287066128400014</v>
      </c>
      <c r="BB110" s="194"/>
      <c r="BC110" s="202"/>
      <c r="BD110" s="206"/>
      <c r="BE110" s="206"/>
      <c r="BF110" s="206"/>
      <c r="BG110" s="194"/>
      <c r="BH110" s="202"/>
      <c r="BI110" s="206"/>
      <c r="BJ110" s="206"/>
      <c r="BK110" s="206"/>
      <c r="BL110" s="203">
        <v>2.4038412899999999</v>
      </c>
      <c r="BM110" s="192">
        <f t="shared" si="14"/>
        <v>66.587029876840006</v>
      </c>
      <c r="BN110" s="193">
        <f t="shared" si="15"/>
        <v>42.834907902840001</v>
      </c>
      <c r="BO110" s="194">
        <f t="shared" si="19"/>
        <v>14.933241709999999</v>
      </c>
      <c r="BP110" s="195">
        <f t="shared" si="20"/>
        <v>8.8188802640000006</v>
      </c>
      <c r="BQ110" s="187">
        <f t="shared" si="21"/>
        <v>0</v>
      </c>
      <c r="BR110" s="194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>
        <v>14</v>
      </c>
      <c r="CC110" s="202">
        <v>14.933241709999999</v>
      </c>
      <c r="CD110" s="194">
        <v>0.02</v>
      </c>
      <c r="CE110" s="195">
        <v>3.2849171360000002</v>
      </c>
      <c r="CF110" s="195"/>
      <c r="CG110" s="195"/>
      <c r="CH110" s="196">
        <v>2</v>
      </c>
      <c r="CI110" s="195">
        <v>5.5339631279999999</v>
      </c>
      <c r="CJ110" s="195"/>
      <c r="CK110" s="202"/>
      <c r="CL110" s="194"/>
      <c r="CM110" s="207"/>
    </row>
    <row r="111" spans="1:91" ht="18.75" customHeight="1" x14ac:dyDescent="0.25">
      <c r="A111" s="178">
        <f t="shared" si="25"/>
        <v>102</v>
      </c>
      <c r="B111" s="198" t="s">
        <v>201</v>
      </c>
      <c r="C111" s="199">
        <v>1969</v>
      </c>
      <c r="D111" s="199">
        <v>5</v>
      </c>
      <c r="E111" s="199">
        <v>56</v>
      </c>
      <c r="F111" s="199">
        <v>3661.6</v>
      </c>
      <c r="G111" s="199">
        <v>4</v>
      </c>
      <c r="H111" s="180">
        <v>5.84</v>
      </c>
      <c r="I111" s="180">
        <v>6.21</v>
      </c>
      <c r="J111" s="180">
        <f t="shared" si="17"/>
        <v>128302.46399999999</v>
      </c>
      <c r="K111" s="180">
        <f t="shared" si="22"/>
        <v>136431.21600000001</v>
      </c>
      <c r="L111" s="200">
        <v>170.13361</v>
      </c>
      <c r="M111" s="201">
        <f t="shared" si="27"/>
        <v>162.22239713499999</v>
      </c>
      <c r="N111" s="183">
        <f t="shared" si="18"/>
        <v>4.6464280642342146</v>
      </c>
      <c r="O111" s="184">
        <f t="shared" si="23"/>
        <v>264.73367999999999</v>
      </c>
      <c r="P111" s="184">
        <f t="shared" si="24"/>
        <v>252.42356387999999</v>
      </c>
      <c r="Q111" s="194"/>
      <c r="R111" s="195"/>
      <c r="S111" s="195"/>
      <c r="T111" s="195"/>
      <c r="U111" s="195"/>
      <c r="V111" s="202"/>
      <c r="W111" s="194"/>
      <c r="X111" s="195"/>
      <c r="Y111" s="195"/>
      <c r="Z111" s="195"/>
      <c r="AA111" s="195"/>
      <c r="AB111" s="202"/>
      <c r="AC111" s="194"/>
      <c r="AD111" s="202"/>
      <c r="AE111" s="194"/>
      <c r="AF111" s="202"/>
      <c r="AG111" s="194"/>
      <c r="AH111" s="203"/>
      <c r="AI111" s="202"/>
      <c r="AJ111" s="194"/>
      <c r="AK111" s="202"/>
      <c r="AL111" s="194"/>
      <c r="AM111" s="202"/>
      <c r="AN111" s="194"/>
      <c r="AO111" s="195"/>
      <c r="AP111" s="195"/>
      <c r="AQ111" s="202"/>
      <c r="AR111" s="194"/>
      <c r="AS111" s="202"/>
      <c r="AT111" s="194"/>
      <c r="AU111" s="202"/>
      <c r="AV111" s="194"/>
      <c r="AW111" s="202"/>
      <c r="AX111" s="204">
        <v>1</v>
      </c>
      <c r="AY111" s="205">
        <v>1.0184800000000001</v>
      </c>
      <c r="AZ111" s="194"/>
      <c r="BA111" s="202"/>
      <c r="BB111" s="194"/>
      <c r="BC111" s="202"/>
      <c r="BD111" s="206"/>
      <c r="BE111" s="206">
        <v>1</v>
      </c>
      <c r="BF111" s="206">
        <v>4.8</v>
      </c>
      <c r="BG111" s="194"/>
      <c r="BH111" s="202"/>
      <c r="BI111" s="206"/>
      <c r="BJ111" s="206"/>
      <c r="BK111" s="206"/>
      <c r="BL111" s="203"/>
      <c r="BM111" s="192">
        <f t="shared" si="14"/>
        <v>23.365767935000001</v>
      </c>
      <c r="BN111" s="193">
        <f t="shared" si="15"/>
        <v>5.8184800000000001</v>
      </c>
      <c r="BO111" s="194">
        <f t="shared" si="19"/>
        <v>14.492926448</v>
      </c>
      <c r="BP111" s="195">
        <f t="shared" si="20"/>
        <v>3.054361487</v>
      </c>
      <c r="BQ111" s="187">
        <f t="shared" si="21"/>
        <v>0</v>
      </c>
      <c r="BR111" s="194"/>
      <c r="BS111" s="195"/>
      <c r="BT111" s="195">
        <v>5.0000000000000001E-4</v>
      </c>
      <c r="BU111" s="195">
        <v>0.62860000000000005</v>
      </c>
      <c r="BV111" s="195">
        <v>2E-3</v>
      </c>
      <c r="BW111" s="195">
        <v>1.7224708860000002</v>
      </c>
      <c r="BX111" s="195"/>
      <c r="BY111" s="195"/>
      <c r="BZ111" s="195"/>
      <c r="CA111" s="195"/>
      <c r="CB111" s="195">
        <v>14</v>
      </c>
      <c r="CC111" s="202">
        <v>12.141855562</v>
      </c>
      <c r="CD111" s="194"/>
      <c r="CE111" s="195"/>
      <c r="CF111" s="195">
        <v>1</v>
      </c>
      <c r="CG111" s="195">
        <v>0.22965350000000001</v>
      </c>
      <c r="CH111" s="196">
        <v>1</v>
      </c>
      <c r="CI111" s="195">
        <v>2.824707987</v>
      </c>
      <c r="CJ111" s="195"/>
      <c r="CK111" s="202"/>
      <c r="CL111" s="194"/>
      <c r="CM111" s="207"/>
    </row>
    <row r="112" spans="1:91" ht="18.75" customHeight="1" x14ac:dyDescent="0.25">
      <c r="A112" s="178">
        <f t="shared" si="25"/>
        <v>103</v>
      </c>
      <c r="B112" s="198" t="s">
        <v>202</v>
      </c>
      <c r="C112" s="199">
        <v>1967</v>
      </c>
      <c r="D112" s="199">
        <v>5</v>
      </c>
      <c r="E112" s="199">
        <v>80</v>
      </c>
      <c r="F112" s="199">
        <v>3245.1</v>
      </c>
      <c r="G112" s="199">
        <v>4</v>
      </c>
      <c r="H112" s="180">
        <v>5.84</v>
      </c>
      <c r="I112" s="180">
        <v>6.21</v>
      </c>
      <c r="J112" s="180">
        <f t="shared" si="17"/>
        <v>113708.30399999999</v>
      </c>
      <c r="K112" s="180">
        <f t="shared" si="22"/>
        <v>120912.42600000001</v>
      </c>
      <c r="L112" s="200">
        <v>197.76381000000001</v>
      </c>
      <c r="M112" s="201">
        <f t="shared" si="27"/>
        <v>188.56779283500001</v>
      </c>
      <c r="N112" s="183">
        <f t="shared" si="18"/>
        <v>6.0942285291670517</v>
      </c>
      <c r="O112" s="184">
        <f t="shared" si="23"/>
        <v>234.62072999999998</v>
      </c>
      <c r="P112" s="184">
        <f t="shared" si="24"/>
        <v>223.710866055</v>
      </c>
      <c r="Q112" s="194"/>
      <c r="R112" s="195"/>
      <c r="S112" s="195"/>
      <c r="T112" s="195"/>
      <c r="U112" s="195"/>
      <c r="V112" s="202"/>
      <c r="W112" s="194"/>
      <c r="X112" s="195"/>
      <c r="Y112" s="195"/>
      <c r="Z112" s="195"/>
      <c r="AA112" s="195"/>
      <c r="AB112" s="202"/>
      <c r="AC112" s="194"/>
      <c r="AD112" s="202"/>
      <c r="AE112" s="194">
        <v>1E-3</v>
      </c>
      <c r="AF112" s="202">
        <v>1.629</v>
      </c>
      <c r="AG112" s="194"/>
      <c r="AH112" s="203"/>
      <c r="AI112" s="202"/>
      <c r="AJ112" s="194"/>
      <c r="AK112" s="202"/>
      <c r="AL112" s="194"/>
      <c r="AM112" s="202"/>
      <c r="AN112" s="194"/>
      <c r="AO112" s="195"/>
      <c r="AP112" s="195"/>
      <c r="AQ112" s="202"/>
      <c r="AR112" s="194"/>
      <c r="AS112" s="202"/>
      <c r="AT112" s="194"/>
      <c r="AU112" s="202"/>
      <c r="AV112" s="194"/>
      <c r="AW112" s="202"/>
      <c r="AX112" s="204">
        <v>9</v>
      </c>
      <c r="AY112" s="205">
        <v>1.3864716099000001</v>
      </c>
      <c r="AZ112" s="194">
        <v>2.4199999999999998E-3</v>
      </c>
      <c r="BA112" s="202">
        <v>6.1082959365999994</v>
      </c>
      <c r="BB112" s="194"/>
      <c r="BC112" s="202"/>
      <c r="BD112" s="206"/>
      <c r="BE112" s="206"/>
      <c r="BF112" s="206"/>
      <c r="BG112" s="194"/>
      <c r="BH112" s="202"/>
      <c r="BI112" s="206">
        <v>4.3070000000000004</v>
      </c>
      <c r="BJ112" s="206"/>
      <c r="BK112" s="206"/>
      <c r="BL112" s="203"/>
      <c r="BM112" s="192">
        <f t="shared" si="14"/>
        <v>49.360553589499993</v>
      </c>
      <c r="BN112" s="193">
        <f t="shared" si="15"/>
        <v>13.4307675465</v>
      </c>
      <c r="BO112" s="194">
        <f t="shared" si="19"/>
        <v>30.542145481999995</v>
      </c>
      <c r="BP112" s="195">
        <f t="shared" si="20"/>
        <v>5.3876405610000004</v>
      </c>
      <c r="BQ112" s="187">
        <f t="shared" si="21"/>
        <v>0</v>
      </c>
      <c r="BR112" s="194"/>
      <c r="BS112" s="195"/>
      <c r="BT112" s="195">
        <v>1E-3</v>
      </c>
      <c r="BU112" s="195">
        <v>1.938183</v>
      </c>
      <c r="BV112" s="195"/>
      <c r="BW112" s="195"/>
      <c r="BX112" s="195"/>
      <c r="BY112" s="195"/>
      <c r="BZ112" s="195"/>
      <c r="CA112" s="195"/>
      <c r="CB112" s="195">
        <v>32</v>
      </c>
      <c r="CC112" s="202">
        <v>28.603962481999996</v>
      </c>
      <c r="CD112" s="194">
        <v>7.0000000000000001E-3</v>
      </c>
      <c r="CE112" s="195">
        <v>1.46062</v>
      </c>
      <c r="CF112" s="195">
        <v>4</v>
      </c>
      <c r="CG112" s="195">
        <v>1.1657332410000001</v>
      </c>
      <c r="CH112" s="196">
        <v>1</v>
      </c>
      <c r="CI112" s="195">
        <v>2.7612873200000001</v>
      </c>
      <c r="CJ112" s="195"/>
      <c r="CK112" s="202"/>
      <c r="CL112" s="194"/>
      <c r="CM112" s="207"/>
    </row>
    <row r="113" spans="1:91" ht="18" customHeight="1" x14ac:dyDescent="0.25">
      <c r="A113" s="178">
        <f t="shared" si="25"/>
        <v>104</v>
      </c>
      <c r="B113" s="198" t="s">
        <v>203</v>
      </c>
      <c r="C113" s="199">
        <v>1973</v>
      </c>
      <c r="D113" s="199">
        <v>5</v>
      </c>
      <c r="E113" s="199">
        <v>39</v>
      </c>
      <c r="F113" s="199">
        <v>1750.2</v>
      </c>
      <c r="G113" s="199">
        <v>2</v>
      </c>
      <c r="H113" s="180">
        <v>5.84</v>
      </c>
      <c r="I113" s="180">
        <v>6.21</v>
      </c>
      <c r="J113" s="180">
        <f t="shared" si="17"/>
        <v>61327.008000000002</v>
      </c>
      <c r="K113" s="180">
        <f t="shared" si="22"/>
        <v>65212.452000000005</v>
      </c>
      <c r="L113" s="200">
        <v>93.328959999999995</v>
      </c>
      <c r="M113" s="201">
        <f t="shared" si="27"/>
        <v>88.989163359999992</v>
      </c>
      <c r="N113" s="183">
        <f t="shared" si="18"/>
        <v>5.3324740029710886</v>
      </c>
      <c r="O113" s="184">
        <f t="shared" si="23"/>
        <v>126.53946000000001</v>
      </c>
      <c r="P113" s="184">
        <f t="shared" si="24"/>
        <v>120.65537511000001</v>
      </c>
      <c r="Q113" s="194"/>
      <c r="R113" s="195"/>
      <c r="S113" s="195"/>
      <c r="T113" s="195"/>
      <c r="U113" s="195"/>
      <c r="V113" s="202"/>
      <c r="W113" s="194"/>
      <c r="X113" s="195"/>
      <c r="Y113" s="195">
        <v>8</v>
      </c>
      <c r="Z113" s="195">
        <v>5.4580000000000002</v>
      </c>
      <c r="AA113" s="195"/>
      <c r="AB113" s="202"/>
      <c r="AC113" s="194"/>
      <c r="AD113" s="202"/>
      <c r="AE113" s="194"/>
      <c r="AF113" s="202"/>
      <c r="AG113" s="194"/>
      <c r="AH113" s="203"/>
      <c r="AI113" s="202"/>
      <c r="AJ113" s="194"/>
      <c r="AK113" s="202"/>
      <c r="AL113" s="194"/>
      <c r="AM113" s="202"/>
      <c r="AN113" s="194"/>
      <c r="AO113" s="195"/>
      <c r="AP113" s="195"/>
      <c r="AQ113" s="202"/>
      <c r="AR113" s="194">
        <v>7.5000000000000002E-4</v>
      </c>
      <c r="AS113" s="202">
        <v>2.1231</v>
      </c>
      <c r="AT113" s="194">
        <v>1</v>
      </c>
      <c r="AU113" s="202">
        <v>0.59262000000000004</v>
      </c>
      <c r="AV113" s="194"/>
      <c r="AW113" s="202"/>
      <c r="AX113" s="204"/>
      <c r="AY113" s="205"/>
      <c r="AZ113" s="194">
        <v>5.0000000000000001E-4</v>
      </c>
      <c r="BA113" s="202">
        <v>4.2316700000000003</v>
      </c>
      <c r="BB113" s="194"/>
      <c r="BC113" s="202"/>
      <c r="BD113" s="206"/>
      <c r="BE113" s="206"/>
      <c r="BF113" s="206"/>
      <c r="BG113" s="194"/>
      <c r="BH113" s="202"/>
      <c r="BI113" s="206"/>
      <c r="BJ113" s="206"/>
      <c r="BK113" s="206"/>
      <c r="BL113" s="203">
        <v>3.1663175584000003</v>
      </c>
      <c r="BM113" s="192">
        <f t="shared" si="14"/>
        <v>34.241737949399997</v>
      </c>
      <c r="BN113" s="193">
        <f t="shared" si="15"/>
        <v>15.5717075584</v>
      </c>
      <c r="BO113" s="194">
        <f t="shared" si="19"/>
        <v>18.670030390999997</v>
      </c>
      <c r="BP113" s="195">
        <f t="shared" si="20"/>
        <v>0</v>
      </c>
      <c r="BQ113" s="187">
        <f t="shared" si="21"/>
        <v>0</v>
      </c>
      <c r="BR113" s="194"/>
      <c r="BS113" s="195"/>
      <c r="BT113" s="195"/>
      <c r="BU113" s="195"/>
      <c r="BV113" s="195">
        <v>3.5000000000000001E-3</v>
      </c>
      <c r="BW113" s="195">
        <v>5.4647311600000004</v>
      </c>
      <c r="BX113" s="195"/>
      <c r="BY113" s="195"/>
      <c r="BZ113" s="195"/>
      <c r="CA113" s="195"/>
      <c r="CB113" s="195">
        <v>18</v>
      </c>
      <c r="CC113" s="202">
        <v>13.205299230999998</v>
      </c>
      <c r="CD113" s="194"/>
      <c r="CE113" s="195"/>
      <c r="CF113" s="195"/>
      <c r="CG113" s="195"/>
      <c r="CH113" s="196"/>
      <c r="CI113" s="195"/>
      <c r="CJ113" s="195"/>
      <c r="CK113" s="202"/>
      <c r="CL113" s="194"/>
      <c r="CM113" s="207"/>
    </row>
    <row r="114" spans="1:91" ht="18.75" customHeight="1" x14ac:dyDescent="0.25">
      <c r="A114" s="178">
        <f t="shared" si="25"/>
        <v>105</v>
      </c>
      <c r="B114" s="198" t="s">
        <v>204</v>
      </c>
      <c r="C114" s="199">
        <v>1958</v>
      </c>
      <c r="D114" s="199">
        <v>3</v>
      </c>
      <c r="E114" s="199">
        <v>27</v>
      </c>
      <c r="F114" s="199">
        <v>1520.4</v>
      </c>
      <c r="G114" s="199">
        <v>2</v>
      </c>
      <c r="H114" s="180">
        <v>5.84</v>
      </c>
      <c r="I114" s="180">
        <v>6.21</v>
      </c>
      <c r="J114" s="180">
        <f t="shared" si="17"/>
        <v>53274.816000000006</v>
      </c>
      <c r="K114" s="180">
        <f t="shared" si="22"/>
        <v>56650.104000000007</v>
      </c>
      <c r="L114" s="200">
        <v>79.528409999999994</v>
      </c>
      <c r="M114" s="201">
        <f t="shared" si="27"/>
        <v>75.830338935</v>
      </c>
      <c r="N114" s="183">
        <f t="shared" si="18"/>
        <v>5.2307557221783734</v>
      </c>
      <c r="O114" s="184">
        <f t="shared" si="23"/>
        <v>109.92492000000001</v>
      </c>
      <c r="P114" s="184">
        <f t="shared" si="24"/>
        <v>104.81341122000002</v>
      </c>
      <c r="Q114" s="194"/>
      <c r="R114" s="195"/>
      <c r="S114" s="195"/>
      <c r="T114" s="195"/>
      <c r="U114" s="195"/>
      <c r="V114" s="202"/>
      <c r="W114" s="194">
        <v>1</v>
      </c>
      <c r="X114" s="195">
        <v>0.28100000000000003</v>
      </c>
      <c r="Y114" s="195"/>
      <c r="Z114" s="195"/>
      <c r="AA114" s="195"/>
      <c r="AB114" s="202"/>
      <c r="AC114" s="194"/>
      <c r="AD114" s="202"/>
      <c r="AE114" s="194">
        <v>2.0000000000000001E-4</v>
      </c>
      <c r="AF114" s="202">
        <v>0.26400000000000001</v>
      </c>
      <c r="AG114" s="194"/>
      <c r="AH114" s="203"/>
      <c r="AI114" s="202"/>
      <c r="AJ114" s="194"/>
      <c r="AK114" s="202"/>
      <c r="AL114" s="194">
        <v>2E-3</v>
      </c>
      <c r="AM114" s="202">
        <v>4.9930000000000003</v>
      </c>
      <c r="AN114" s="194">
        <v>2</v>
      </c>
      <c r="AO114" s="195">
        <v>1.577</v>
      </c>
      <c r="AP114" s="195"/>
      <c r="AQ114" s="202"/>
      <c r="AR114" s="194">
        <v>5.0000000000000001E-3</v>
      </c>
      <c r="AS114" s="202">
        <v>1.431</v>
      </c>
      <c r="AT114" s="194">
        <v>1</v>
      </c>
      <c r="AU114" s="202">
        <v>0.59262000000000004</v>
      </c>
      <c r="AV114" s="194"/>
      <c r="AW114" s="202"/>
      <c r="AX114" s="204">
        <v>2</v>
      </c>
      <c r="AY114" s="205">
        <v>0.11155514</v>
      </c>
      <c r="AZ114" s="209">
        <v>7.0000000000000001E-3</v>
      </c>
      <c r="BA114" s="210">
        <v>6.5845000000000002</v>
      </c>
      <c r="BB114" s="194"/>
      <c r="BC114" s="202"/>
      <c r="BD114" s="206"/>
      <c r="BE114" s="206"/>
      <c r="BF114" s="206"/>
      <c r="BG114" s="194"/>
      <c r="BH114" s="202"/>
      <c r="BI114" s="206">
        <v>4</v>
      </c>
      <c r="BJ114" s="206"/>
      <c r="BK114" s="206"/>
      <c r="BL114" s="203">
        <v>0.79328019999999999</v>
      </c>
      <c r="BM114" s="192">
        <f t="shared" si="14"/>
        <v>40.053003525800001</v>
      </c>
      <c r="BN114" s="193">
        <f t="shared" si="15"/>
        <v>20.627955340000003</v>
      </c>
      <c r="BO114" s="194">
        <f t="shared" si="19"/>
        <v>12.346417020800001</v>
      </c>
      <c r="BP114" s="195">
        <f t="shared" si="20"/>
        <v>7.078631165</v>
      </c>
      <c r="BQ114" s="187">
        <f t="shared" si="21"/>
        <v>0</v>
      </c>
      <c r="BR114" s="194"/>
      <c r="BS114" s="195"/>
      <c r="BT114" s="195"/>
      <c r="BU114" s="195"/>
      <c r="BV114" s="195">
        <v>8.0000000000000002E-3</v>
      </c>
      <c r="BW114" s="195">
        <v>5.9595037288000006</v>
      </c>
      <c r="BX114" s="195"/>
      <c r="BY114" s="195"/>
      <c r="BZ114" s="195"/>
      <c r="CA114" s="195"/>
      <c r="CB114" s="195">
        <v>9</v>
      </c>
      <c r="CC114" s="202">
        <v>6.386913292</v>
      </c>
      <c r="CD114" s="194">
        <v>0.01</v>
      </c>
      <c r="CE114" s="195">
        <v>2.361976136</v>
      </c>
      <c r="CF114" s="195">
        <v>1</v>
      </c>
      <c r="CG114" s="195">
        <v>0.52252627900000004</v>
      </c>
      <c r="CH114" s="196">
        <v>2</v>
      </c>
      <c r="CI114" s="195">
        <v>4.19412875</v>
      </c>
      <c r="CJ114" s="195"/>
      <c r="CK114" s="202"/>
      <c r="CL114" s="194"/>
      <c r="CM114" s="207"/>
    </row>
    <row r="115" spans="1:91" ht="18.75" customHeight="1" x14ac:dyDescent="0.25">
      <c r="A115" s="178">
        <f t="shared" si="25"/>
        <v>106</v>
      </c>
      <c r="B115" s="179" t="s">
        <v>205</v>
      </c>
      <c r="C115" s="180" t="s">
        <v>166</v>
      </c>
      <c r="D115" s="180">
        <v>2</v>
      </c>
      <c r="E115" s="180">
        <v>8</v>
      </c>
      <c r="F115" s="180">
        <v>404.8</v>
      </c>
      <c r="G115" s="180">
        <v>2</v>
      </c>
      <c r="H115" s="180">
        <v>5.84</v>
      </c>
      <c r="I115" s="180">
        <v>6.21</v>
      </c>
      <c r="J115" s="180">
        <f t="shared" si="17"/>
        <v>14184.192000000001</v>
      </c>
      <c r="K115" s="180">
        <f t="shared" si="22"/>
        <v>15082.848</v>
      </c>
      <c r="L115" s="181">
        <v>24.668769999999999</v>
      </c>
      <c r="M115" s="182">
        <f t="shared" si="27"/>
        <v>23.521672195000001</v>
      </c>
      <c r="N115" s="183">
        <f t="shared" si="18"/>
        <v>6.0940637351778655</v>
      </c>
      <c r="O115" s="184">
        <f t="shared" si="23"/>
        <v>29.267040000000001</v>
      </c>
      <c r="P115" s="184">
        <f t="shared" si="24"/>
        <v>27.906122640000003</v>
      </c>
      <c r="Q115" s="194"/>
      <c r="R115" s="195"/>
      <c r="S115" s="195"/>
      <c r="T115" s="195"/>
      <c r="U115" s="195"/>
      <c r="V115" s="202"/>
      <c r="W115" s="194">
        <v>1</v>
      </c>
      <c r="X115" s="195">
        <v>0.28999999999999998</v>
      </c>
      <c r="Y115" s="195"/>
      <c r="Z115" s="195"/>
      <c r="AA115" s="195"/>
      <c r="AB115" s="202"/>
      <c r="AC115" s="194"/>
      <c r="AD115" s="202"/>
      <c r="AE115" s="194">
        <v>2.5000000000000001E-2</v>
      </c>
      <c r="AF115" s="202">
        <v>2.8739999999999997</v>
      </c>
      <c r="AG115" s="194"/>
      <c r="AH115" s="203"/>
      <c r="AI115" s="202"/>
      <c r="AJ115" s="194"/>
      <c r="AK115" s="202"/>
      <c r="AL115" s="194"/>
      <c r="AM115" s="202"/>
      <c r="AN115" s="194">
        <v>2</v>
      </c>
      <c r="AO115" s="195">
        <v>2.298</v>
      </c>
      <c r="AP115" s="195"/>
      <c r="AQ115" s="202"/>
      <c r="AR115" s="194"/>
      <c r="AS115" s="202"/>
      <c r="AT115" s="194"/>
      <c r="AU115" s="202"/>
      <c r="AV115" s="194"/>
      <c r="AW115" s="202"/>
      <c r="AX115" s="204">
        <v>2</v>
      </c>
      <c r="AY115" s="205">
        <v>1.349</v>
      </c>
      <c r="AZ115" s="194"/>
      <c r="BA115" s="202"/>
      <c r="BB115" s="194"/>
      <c r="BC115" s="202"/>
      <c r="BD115" s="206"/>
      <c r="BE115" s="206"/>
      <c r="BF115" s="206"/>
      <c r="BG115" s="194"/>
      <c r="BH115" s="202"/>
      <c r="BI115" s="206"/>
      <c r="BJ115" s="206"/>
      <c r="BK115" s="206"/>
      <c r="BL115" s="203">
        <v>1.5519747829999999</v>
      </c>
      <c r="BM115" s="192">
        <f t="shared" si="14"/>
        <v>12.761315676000001</v>
      </c>
      <c r="BN115" s="193">
        <f t="shared" si="15"/>
        <v>8.3629747830000003</v>
      </c>
      <c r="BO115" s="194">
        <f t="shared" si="19"/>
        <v>1.5736329060000001</v>
      </c>
      <c r="BP115" s="195">
        <f t="shared" si="20"/>
        <v>2.824707987</v>
      </c>
      <c r="BQ115" s="187">
        <f t="shared" si="21"/>
        <v>0</v>
      </c>
      <c r="BR115" s="194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>
        <v>3</v>
      </c>
      <c r="CC115" s="202">
        <v>1.5736329060000001</v>
      </c>
      <c r="CD115" s="194"/>
      <c r="CE115" s="195"/>
      <c r="CF115" s="195"/>
      <c r="CG115" s="195"/>
      <c r="CH115" s="196">
        <v>1</v>
      </c>
      <c r="CI115" s="195">
        <v>2.824707987</v>
      </c>
      <c r="CJ115" s="195"/>
      <c r="CK115" s="202"/>
      <c r="CL115" s="194"/>
      <c r="CM115" s="207"/>
    </row>
    <row r="116" spans="1:91" ht="16.5" customHeight="1" x14ac:dyDescent="0.25">
      <c r="A116" s="178">
        <f t="shared" si="25"/>
        <v>107</v>
      </c>
      <c r="B116" s="198" t="s">
        <v>206</v>
      </c>
      <c r="C116" s="199">
        <v>1955</v>
      </c>
      <c r="D116" s="199">
        <v>2</v>
      </c>
      <c r="E116" s="199">
        <v>8</v>
      </c>
      <c r="F116" s="199">
        <v>396.4</v>
      </c>
      <c r="G116" s="199">
        <v>2</v>
      </c>
      <c r="H116" s="180">
        <v>5.84</v>
      </c>
      <c r="I116" s="180">
        <v>6.21</v>
      </c>
      <c r="J116" s="180">
        <f t="shared" si="17"/>
        <v>13889.855999999998</v>
      </c>
      <c r="K116" s="180">
        <f t="shared" si="22"/>
        <v>14769.863999999998</v>
      </c>
      <c r="L116" s="200">
        <v>23.416319999999999</v>
      </c>
      <c r="M116" s="201">
        <f t="shared" si="27"/>
        <v>22.327461119999999</v>
      </c>
      <c r="N116" s="183">
        <f t="shared" si="18"/>
        <v>5.9072452068617558</v>
      </c>
      <c r="O116" s="184">
        <f t="shared" si="23"/>
        <v>28.659719999999993</v>
      </c>
      <c r="P116" s="184">
        <f t="shared" si="24"/>
        <v>27.327043019999994</v>
      </c>
      <c r="Q116" s="194"/>
      <c r="R116" s="195"/>
      <c r="S116" s="195"/>
      <c r="T116" s="195"/>
      <c r="U116" s="195"/>
      <c r="V116" s="202"/>
      <c r="W116" s="194"/>
      <c r="X116" s="195"/>
      <c r="Y116" s="195"/>
      <c r="Z116" s="195"/>
      <c r="AA116" s="195"/>
      <c r="AB116" s="202"/>
      <c r="AC116" s="194"/>
      <c r="AD116" s="202"/>
      <c r="AE116" s="194"/>
      <c r="AF116" s="202"/>
      <c r="AG116" s="194"/>
      <c r="AH116" s="203"/>
      <c r="AI116" s="202"/>
      <c r="AJ116" s="194"/>
      <c r="AK116" s="202"/>
      <c r="AL116" s="194"/>
      <c r="AM116" s="202"/>
      <c r="AN116" s="194"/>
      <c r="AO116" s="195"/>
      <c r="AP116" s="195"/>
      <c r="AQ116" s="202"/>
      <c r="AR116" s="194"/>
      <c r="AS116" s="202"/>
      <c r="AT116" s="194"/>
      <c r="AU116" s="202"/>
      <c r="AV116" s="194"/>
      <c r="AW116" s="202"/>
      <c r="AX116" s="204">
        <v>1</v>
      </c>
      <c r="AY116" s="205">
        <v>0.67400000000000004</v>
      </c>
      <c r="AZ116" s="194"/>
      <c r="BA116" s="202"/>
      <c r="BB116" s="194"/>
      <c r="BC116" s="202"/>
      <c r="BD116" s="206"/>
      <c r="BE116" s="206"/>
      <c r="BF116" s="206"/>
      <c r="BG116" s="194"/>
      <c r="BH116" s="202"/>
      <c r="BI116" s="206"/>
      <c r="BJ116" s="206"/>
      <c r="BK116" s="206"/>
      <c r="BL116" s="203"/>
      <c r="BM116" s="192">
        <f t="shared" si="14"/>
        <v>5.2518378500000003</v>
      </c>
      <c r="BN116" s="193">
        <f t="shared" si="15"/>
        <v>0.67400000000000004</v>
      </c>
      <c r="BO116" s="194">
        <f t="shared" si="19"/>
        <v>1.5736329060000001</v>
      </c>
      <c r="BP116" s="195">
        <f t="shared" si="20"/>
        <v>3.004204944</v>
      </c>
      <c r="BQ116" s="187">
        <f t="shared" si="21"/>
        <v>0</v>
      </c>
      <c r="BR116" s="194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>
        <v>3</v>
      </c>
      <c r="CC116" s="202">
        <v>1.5736329060000001</v>
      </c>
      <c r="CD116" s="194"/>
      <c r="CE116" s="195"/>
      <c r="CF116" s="195">
        <v>1</v>
      </c>
      <c r="CG116" s="195">
        <v>0.17949695700000001</v>
      </c>
      <c r="CH116" s="196">
        <v>1</v>
      </c>
      <c r="CI116" s="195">
        <v>2.824707987</v>
      </c>
      <c r="CJ116" s="195"/>
      <c r="CK116" s="202"/>
      <c r="CL116" s="194"/>
      <c r="CM116" s="207"/>
    </row>
    <row r="117" spans="1:91" ht="17.25" customHeight="1" x14ac:dyDescent="0.25">
      <c r="A117" s="178">
        <f t="shared" si="25"/>
        <v>108</v>
      </c>
      <c r="B117" s="198" t="s">
        <v>207</v>
      </c>
      <c r="C117" s="199">
        <v>1955</v>
      </c>
      <c r="D117" s="199">
        <v>2</v>
      </c>
      <c r="E117" s="199">
        <v>8</v>
      </c>
      <c r="F117" s="199">
        <v>386.8</v>
      </c>
      <c r="G117" s="199">
        <v>2</v>
      </c>
      <c r="H117" s="180">
        <v>5.84</v>
      </c>
      <c r="I117" s="180">
        <v>6.21</v>
      </c>
      <c r="J117" s="180">
        <f t="shared" si="17"/>
        <v>13553.471999999998</v>
      </c>
      <c r="K117" s="180">
        <f t="shared" si="22"/>
        <v>14412.168000000001</v>
      </c>
      <c r="L117" s="200">
        <v>23.579280000000001</v>
      </c>
      <c r="M117" s="201">
        <f t="shared" si="27"/>
        <v>22.48284348</v>
      </c>
      <c r="N117" s="183">
        <f t="shared" si="18"/>
        <v>6.0959875904860388</v>
      </c>
      <c r="O117" s="184">
        <f t="shared" si="23"/>
        <v>27.96564</v>
      </c>
      <c r="P117" s="184">
        <f t="shared" si="24"/>
        <v>26.665237740000002</v>
      </c>
      <c r="Q117" s="194"/>
      <c r="R117" s="195"/>
      <c r="S117" s="195"/>
      <c r="T117" s="195"/>
      <c r="U117" s="195"/>
      <c r="V117" s="202"/>
      <c r="W117" s="194"/>
      <c r="X117" s="195"/>
      <c r="Y117" s="195"/>
      <c r="Z117" s="195"/>
      <c r="AA117" s="195"/>
      <c r="AB117" s="202"/>
      <c r="AC117" s="194"/>
      <c r="AD117" s="202"/>
      <c r="AE117" s="194"/>
      <c r="AF117" s="202"/>
      <c r="AG117" s="194"/>
      <c r="AH117" s="203"/>
      <c r="AI117" s="202"/>
      <c r="AJ117" s="194"/>
      <c r="AK117" s="202"/>
      <c r="AL117" s="194">
        <v>3.0000000000000001E-3</v>
      </c>
      <c r="AM117" s="202">
        <v>3.4990000000000001</v>
      </c>
      <c r="AN117" s="194"/>
      <c r="AO117" s="195"/>
      <c r="AP117" s="195"/>
      <c r="AQ117" s="202"/>
      <c r="AR117" s="194"/>
      <c r="AS117" s="202"/>
      <c r="AT117" s="194"/>
      <c r="AU117" s="202"/>
      <c r="AV117" s="194"/>
      <c r="AW117" s="202"/>
      <c r="AX117" s="204">
        <v>1</v>
      </c>
      <c r="AY117" s="205">
        <v>0.34</v>
      </c>
      <c r="AZ117" s="194"/>
      <c r="BA117" s="202"/>
      <c r="BB117" s="194"/>
      <c r="BC117" s="202"/>
      <c r="BD117" s="206"/>
      <c r="BE117" s="206"/>
      <c r="BF117" s="206"/>
      <c r="BG117" s="194"/>
      <c r="BH117" s="202"/>
      <c r="BI117" s="206"/>
      <c r="BJ117" s="206"/>
      <c r="BK117" s="206"/>
      <c r="BL117" s="203">
        <v>1.4884085709999999</v>
      </c>
      <c r="BM117" s="192">
        <f t="shared" si="14"/>
        <v>58.18520094486</v>
      </c>
      <c r="BN117" s="193">
        <f t="shared" si="15"/>
        <v>5.3274085709999994</v>
      </c>
      <c r="BO117" s="194">
        <f t="shared" si="19"/>
        <v>13.765606160859999</v>
      </c>
      <c r="BP117" s="195">
        <f t="shared" si="20"/>
        <v>39.092186213000005</v>
      </c>
      <c r="BQ117" s="187">
        <f t="shared" si="21"/>
        <v>0</v>
      </c>
      <c r="BR117" s="194"/>
      <c r="BS117" s="195"/>
      <c r="BT117" s="195"/>
      <c r="BU117" s="195"/>
      <c r="BV117" s="195"/>
      <c r="BW117" s="195"/>
      <c r="BX117" s="195">
        <v>1E-3</v>
      </c>
      <c r="BY117" s="195">
        <v>1.5676500000000002</v>
      </c>
      <c r="BZ117" s="195">
        <v>1</v>
      </c>
      <c r="CA117" s="195">
        <v>1.51759204286</v>
      </c>
      <c r="CB117" s="195">
        <v>11</v>
      </c>
      <c r="CC117" s="202">
        <v>10.680364118</v>
      </c>
      <c r="CD117" s="194">
        <v>0.09</v>
      </c>
      <c r="CE117" s="195">
        <v>38.540449256000002</v>
      </c>
      <c r="CF117" s="195">
        <v>3</v>
      </c>
      <c r="CG117" s="195">
        <v>0.55173695700000003</v>
      </c>
      <c r="CH117" s="196"/>
      <c r="CI117" s="195"/>
      <c r="CJ117" s="195"/>
      <c r="CK117" s="202"/>
      <c r="CL117" s="194"/>
      <c r="CM117" s="207"/>
    </row>
    <row r="118" spans="1:91" ht="18" customHeight="1" x14ac:dyDescent="0.25">
      <c r="A118" s="178">
        <f t="shared" si="25"/>
        <v>109</v>
      </c>
      <c r="B118" s="198" t="s">
        <v>208</v>
      </c>
      <c r="C118" s="199">
        <v>1955</v>
      </c>
      <c r="D118" s="199">
        <v>2</v>
      </c>
      <c r="E118" s="199">
        <v>8</v>
      </c>
      <c r="F118" s="199">
        <v>383.5</v>
      </c>
      <c r="G118" s="199">
        <v>2</v>
      </c>
      <c r="H118" s="180">
        <v>5.84</v>
      </c>
      <c r="I118" s="180">
        <v>6.21</v>
      </c>
      <c r="J118" s="180">
        <f t="shared" si="17"/>
        <v>13437.84</v>
      </c>
      <c r="K118" s="180">
        <f t="shared" si="22"/>
        <v>14289.21</v>
      </c>
      <c r="L118" s="200">
        <v>23.378160000000001</v>
      </c>
      <c r="M118" s="201">
        <v>22.291075559999999</v>
      </c>
      <c r="N118" s="183">
        <f t="shared" si="18"/>
        <v>6.0960000000000001</v>
      </c>
      <c r="O118" s="184">
        <f t="shared" si="23"/>
        <v>27.727049999999998</v>
      </c>
      <c r="P118" s="184">
        <f t="shared" si="24"/>
        <v>26.437742175</v>
      </c>
      <c r="Q118" s="194"/>
      <c r="R118" s="195"/>
      <c r="S118" s="195"/>
      <c r="T118" s="195"/>
      <c r="U118" s="195"/>
      <c r="V118" s="202"/>
      <c r="W118" s="194"/>
      <c r="X118" s="195"/>
      <c r="Y118" s="195"/>
      <c r="Z118" s="195"/>
      <c r="AA118" s="195"/>
      <c r="AB118" s="202"/>
      <c r="AC118" s="194"/>
      <c r="AD118" s="202"/>
      <c r="AE118" s="194"/>
      <c r="AF118" s="202"/>
      <c r="AG118" s="194"/>
      <c r="AH118" s="203"/>
      <c r="AI118" s="202"/>
      <c r="AJ118" s="194"/>
      <c r="AK118" s="202"/>
      <c r="AL118" s="194"/>
      <c r="AM118" s="202"/>
      <c r="AN118" s="194"/>
      <c r="AO118" s="195"/>
      <c r="AP118" s="195"/>
      <c r="AQ118" s="202"/>
      <c r="AR118" s="194">
        <v>8.9999999999999993E-3</v>
      </c>
      <c r="AS118" s="202">
        <v>7.5439999999999996</v>
      </c>
      <c r="AT118" s="194"/>
      <c r="AU118" s="202"/>
      <c r="AV118" s="194"/>
      <c r="AW118" s="202"/>
      <c r="AX118" s="204"/>
      <c r="AY118" s="205"/>
      <c r="AZ118" s="194"/>
      <c r="BA118" s="202"/>
      <c r="BB118" s="194"/>
      <c r="BC118" s="202"/>
      <c r="BD118" s="206"/>
      <c r="BE118" s="206"/>
      <c r="BF118" s="206"/>
      <c r="BG118" s="194"/>
      <c r="BH118" s="202"/>
      <c r="BI118" s="206"/>
      <c r="BJ118" s="206"/>
      <c r="BK118" s="206"/>
      <c r="BL118" s="203"/>
      <c r="BM118" s="192">
        <f t="shared" si="14"/>
        <v>23.407134282000001</v>
      </c>
      <c r="BN118" s="193">
        <f t="shared" si="15"/>
        <v>7.5439999999999996</v>
      </c>
      <c r="BO118" s="194">
        <f t="shared" si="19"/>
        <v>2.0981772080000001</v>
      </c>
      <c r="BP118" s="195">
        <f t="shared" si="20"/>
        <v>13.764957074000002</v>
      </c>
      <c r="BQ118" s="187">
        <f t="shared" si="21"/>
        <v>0</v>
      </c>
      <c r="BR118" s="194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>
        <v>4</v>
      </c>
      <c r="CC118" s="202">
        <v>2.0981772080000001</v>
      </c>
      <c r="CD118" s="194">
        <v>0.05</v>
      </c>
      <c r="CE118" s="195">
        <v>12.371955495000002</v>
      </c>
      <c r="CF118" s="195"/>
      <c r="CG118" s="195"/>
      <c r="CH118" s="196">
        <v>1</v>
      </c>
      <c r="CI118" s="195">
        <v>1.3930015790000001</v>
      </c>
      <c r="CJ118" s="195"/>
      <c r="CK118" s="202"/>
      <c r="CL118" s="194"/>
      <c r="CM118" s="207"/>
    </row>
    <row r="119" spans="1:91" ht="18.75" customHeight="1" x14ac:dyDescent="0.25">
      <c r="A119" s="178">
        <f t="shared" si="25"/>
        <v>110</v>
      </c>
      <c r="B119" s="198" t="s">
        <v>209</v>
      </c>
      <c r="C119" s="199">
        <v>1965</v>
      </c>
      <c r="D119" s="199">
        <v>5</v>
      </c>
      <c r="E119" s="199">
        <v>80</v>
      </c>
      <c r="F119" s="199">
        <v>3209.3</v>
      </c>
      <c r="G119" s="199">
        <v>4</v>
      </c>
      <c r="H119" s="180">
        <v>5.84</v>
      </c>
      <c r="I119" s="180">
        <v>6.21</v>
      </c>
      <c r="J119" s="180">
        <f t="shared" si="17"/>
        <v>112453.872</v>
      </c>
      <c r="K119" s="180">
        <f t="shared" si="22"/>
        <v>119578.51800000001</v>
      </c>
      <c r="L119" s="200">
        <v>192.63926000000001</v>
      </c>
      <c r="M119" s="201">
        <f t="shared" ref="M119:M140" si="28">L119*$M$2</f>
        <v>183.68153441000001</v>
      </c>
      <c r="N119" s="183">
        <f t="shared" si="18"/>
        <v>6.0025320163275477</v>
      </c>
      <c r="O119" s="184">
        <f t="shared" si="23"/>
        <v>232.03239000000002</v>
      </c>
      <c r="P119" s="184">
        <f t="shared" si="24"/>
        <v>221.24288386500001</v>
      </c>
      <c r="Q119" s="194"/>
      <c r="R119" s="195"/>
      <c r="S119" s="195"/>
      <c r="T119" s="195"/>
      <c r="U119" s="195"/>
      <c r="V119" s="202"/>
      <c r="W119" s="194"/>
      <c r="X119" s="195"/>
      <c r="Y119" s="195"/>
      <c r="Z119" s="195"/>
      <c r="AA119" s="195"/>
      <c r="AB119" s="202"/>
      <c r="AC119" s="194"/>
      <c r="AD119" s="202"/>
      <c r="AE119" s="194"/>
      <c r="AF119" s="202"/>
      <c r="AG119" s="194"/>
      <c r="AH119" s="203"/>
      <c r="AI119" s="202"/>
      <c r="AJ119" s="194"/>
      <c r="AK119" s="202"/>
      <c r="AL119" s="194"/>
      <c r="AM119" s="202"/>
      <c r="AN119" s="194"/>
      <c r="AO119" s="195"/>
      <c r="AP119" s="195"/>
      <c r="AQ119" s="202"/>
      <c r="AR119" s="194"/>
      <c r="AS119" s="202"/>
      <c r="AT119" s="194"/>
      <c r="AU119" s="202"/>
      <c r="AV119" s="194"/>
      <c r="AW119" s="202"/>
      <c r="AX119" s="204">
        <v>5</v>
      </c>
      <c r="AY119" s="205">
        <v>1.9687249868999999</v>
      </c>
      <c r="AZ119" s="194"/>
      <c r="BA119" s="202"/>
      <c r="BB119" s="194"/>
      <c r="BC119" s="202"/>
      <c r="BD119" s="206"/>
      <c r="BE119" s="206"/>
      <c r="BF119" s="206"/>
      <c r="BG119" s="194"/>
      <c r="BH119" s="202"/>
      <c r="BI119" s="206"/>
      <c r="BJ119" s="206"/>
      <c r="BK119" s="206"/>
      <c r="BL119" s="203">
        <v>0.79157938960000007</v>
      </c>
      <c r="BM119" s="192">
        <f t="shared" si="14"/>
        <v>26.812349595499999</v>
      </c>
      <c r="BN119" s="193">
        <f t="shared" si="15"/>
        <v>2.7603043764999997</v>
      </c>
      <c r="BO119" s="194">
        <f t="shared" si="19"/>
        <v>15.830561346</v>
      </c>
      <c r="BP119" s="195">
        <f t="shared" si="20"/>
        <v>8.2214838730000004</v>
      </c>
      <c r="BQ119" s="187">
        <f t="shared" si="21"/>
        <v>0</v>
      </c>
      <c r="BR119" s="194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>
        <v>18</v>
      </c>
      <c r="CC119" s="202">
        <v>15.830561346</v>
      </c>
      <c r="CD119" s="194">
        <v>7.0000000000000001E-3</v>
      </c>
      <c r="CE119" s="195">
        <v>1.46062</v>
      </c>
      <c r="CF119" s="195">
        <v>1</v>
      </c>
      <c r="CG119" s="195">
        <v>0.23028000000000001</v>
      </c>
      <c r="CH119" s="196">
        <v>3</v>
      </c>
      <c r="CI119" s="195">
        <v>6.5305838729999994</v>
      </c>
      <c r="CJ119" s="195"/>
      <c r="CK119" s="202"/>
      <c r="CL119" s="194"/>
      <c r="CM119" s="207"/>
    </row>
    <row r="120" spans="1:91" ht="19.5" customHeight="1" x14ac:dyDescent="0.25">
      <c r="A120" s="178">
        <f t="shared" si="25"/>
        <v>111</v>
      </c>
      <c r="B120" s="198" t="s">
        <v>210</v>
      </c>
      <c r="C120" s="199" t="s">
        <v>211</v>
      </c>
      <c r="D120" s="199">
        <v>5</v>
      </c>
      <c r="E120" s="199">
        <v>133</v>
      </c>
      <c r="F120" s="199">
        <v>5718.8</v>
      </c>
      <c r="G120" s="199">
        <v>7</v>
      </c>
      <c r="H120" s="180">
        <v>5.84</v>
      </c>
      <c r="I120" s="180">
        <v>6.21</v>
      </c>
      <c r="J120" s="180">
        <f t="shared" si="17"/>
        <v>200386.75200000001</v>
      </c>
      <c r="K120" s="180">
        <f t="shared" si="22"/>
        <v>213082.48800000001</v>
      </c>
      <c r="L120" s="200">
        <v>348.77769999999998</v>
      </c>
      <c r="M120" s="201">
        <f t="shared" si="28"/>
        <v>332.55953694999999</v>
      </c>
      <c r="N120" s="183">
        <f t="shared" si="18"/>
        <v>6.0987917045534026</v>
      </c>
      <c r="O120" s="184">
        <f t="shared" si="23"/>
        <v>413.46924000000001</v>
      </c>
      <c r="P120" s="184">
        <f t="shared" si="24"/>
        <v>394.24292034000001</v>
      </c>
      <c r="Q120" s="194"/>
      <c r="R120" s="195"/>
      <c r="S120" s="195"/>
      <c r="T120" s="195"/>
      <c r="U120" s="195"/>
      <c r="V120" s="202"/>
      <c r="W120" s="194"/>
      <c r="X120" s="195"/>
      <c r="Y120" s="195"/>
      <c r="Z120" s="195"/>
      <c r="AA120" s="195"/>
      <c r="AB120" s="202"/>
      <c r="AC120" s="194"/>
      <c r="AD120" s="202"/>
      <c r="AE120" s="194">
        <v>7.0000000000000001E-3</v>
      </c>
      <c r="AF120" s="202">
        <v>1.0169999999999999</v>
      </c>
      <c r="AG120" s="194">
        <v>0.63900000000000001</v>
      </c>
      <c r="AH120" s="203">
        <v>7</v>
      </c>
      <c r="AI120" s="202">
        <v>637.92150000000004</v>
      </c>
      <c r="AJ120" s="194"/>
      <c r="AK120" s="202"/>
      <c r="AL120" s="194">
        <v>3.0000000000000001E-3</v>
      </c>
      <c r="AM120" s="202">
        <v>10.922000000000001</v>
      </c>
      <c r="AN120" s="194"/>
      <c r="AO120" s="195"/>
      <c r="AP120" s="195"/>
      <c r="AQ120" s="202"/>
      <c r="AR120" s="194"/>
      <c r="AS120" s="202"/>
      <c r="AT120" s="194"/>
      <c r="AU120" s="202"/>
      <c r="AV120" s="194"/>
      <c r="AW120" s="202"/>
      <c r="AX120" s="204">
        <v>23</v>
      </c>
      <c r="AY120" s="205">
        <v>24.453322021719998</v>
      </c>
      <c r="AZ120" s="194"/>
      <c r="BA120" s="202"/>
      <c r="BB120" s="194"/>
      <c r="BC120" s="202"/>
      <c r="BD120" s="206"/>
      <c r="BE120" s="206"/>
      <c r="BF120" s="206"/>
      <c r="BG120" s="194"/>
      <c r="BH120" s="202"/>
      <c r="BI120" s="206"/>
      <c r="BJ120" s="206"/>
      <c r="BK120" s="206"/>
      <c r="BL120" s="203">
        <v>15.1055143084</v>
      </c>
      <c r="BM120" s="192">
        <f t="shared" si="14"/>
        <v>736.22319484312027</v>
      </c>
      <c r="BN120" s="193">
        <f t="shared" si="15"/>
        <v>689.41933633012013</v>
      </c>
      <c r="BO120" s="194">
        <f t="shared" si="19"/>
        <v>22.891974053000155</v>
      </c>
      <c r="BP120" s="195">
        <f t="shared" si="20"/>
        <v>23.911884460000003</v>
      </c>
      <c r="BQ120" s="187">
        <f t="shared" si="21"/>
        <v>0</v>
      </c>
      <c r="BR120" s="194">
        <v>4.0000000000000001E-3</v>
      </c>
      <c r="BS120" s="195">
        <v>4.0706600000000002</v>
      </c>
      <c r="BT120" s="195">
        <v>4.0000000000000001E-3</v>
      </c>
      <c r="BU120" s="195">
        <v>4.3127467319999999</v>
      </c>
      <c r="BV120" s="195"/>
      <c r="BW120" s="195"/>
      <c r="BX120" s="195"/>
      <c r="BY120" s="195"/>
      <c r="BZ120" s="195"/>
      <c r="CA120" s="195"/>
      <c r="CB120" s="195">
        <v>15</v>
      </c>
      <c r="CC120" s="202">
        <v>14.508567321000156</v>
      </c>
      <c r="CD120" s="194"/>
      <c r="CE120" s="195"/>
      <c r="CF120" s="195">
        <v>4</v>
      </c>
      <c r="CG120" s="195">
        <v>2.087559846</v>
      </c>
      <c r="CH120" s="196">
        <v>8</v>
      </c>
      <c r="CI120" s="195">
        <v>21.824324614000002</v>
      </c>
      <c r="CJ120" s="195"/>
      <c r="CK120" s="202"/>
      <c r="CL120" s="194"/>
      <c r="CM120" s="207"/>
    </row>
    <row r="121" spans="1:91" ht="21.75" customHeight="1" x14ac:dyDescent="0.25">
      <c r="A121" s="178">
        <f t="shared" si="25"/>
        <v>112</v>
      </c>
      <c r="B121" s="198" t="s">
        <v>212</v>
      </c>
      <c r="C121" s="199">
        <v>1958</v>
      </c>
      <c r="D121" s="199">
        <v>3</v>
      </c>
      <c r="E121" s="199">
        <v>16</v>
      </c>
      <c r="F121" s="199">
        <v>1569.7</v>
      </c>
      <c r="G121" s="199">
        <v>4</v>
      </c>
      <c r="H121" s="180">
        <v>5.84</v>
      </c>
      <c r="I121" s="180">
        <v>6.21</v>
      </c>
      <c r="J121" s="180">
        <f t="shared" si="17"/>
        <v>55002.288</v>
      </c>
      <c r="K121" s="180">
        <f t="shared" si="22"/>
        <v>58487.021999999997</v>
      </c>
      <c r="L121" s="200">
        <v>62.281440000000003</v>
      </c>
      <c r="M121" s="201">
        <f t="shared" si="28"/>
        <v>59.385353040000005</v>
      </c>
      <c r="N121" s="183">
        <f t="shared" si="18"/>
        <v>3.9677288653882909</v>
      </c>
      <c r="O121" s="184">
        <f t="shared" si="23"/>
        <v>113.48931</v>
      </c>
      <c r="P121" s="184">
        <f t="shared" si="24"/>
        <v>108.212057085</v>
      </c>
      <c r="Q121" s="194"/>
      <c r="R121" s="195"/>
      <c r="S121" s="195"/>
      <c r="T121" s="195"/>
      <c r="U121" s="195"/>
      <c r="V121" s="202"/>
      <c r="W121" s="194"/>
      <c r="X121" s="195"/>
      <c r="Y121" s="195"/>
      <c r="Z121" s="195"/>
      <c r="AA121" s="195"/>
      <c r="AB121" s="202"/>
      <c r="AC121" s="194"/>
      <c r="AD121" s="202"/>
      <c r="AE121" s="194">
        <v>7.0000000000000001E-3</v>
      </c>
      <c r="AF121" s="202">
        <v>3.6560000000000001</v>
      </c>
      <c r="AG121" s="194"/>
      <c r="AH121" s="203"/>
      <c r="AI121" s="202"/>
      <c r="AJ121" s="194"/>
      <c r="AK121" s="202"/>
      <c r="AL121" s="194"/>
      <c r="AM121" s="202"/>
      <c r="AN121" s="194"/>
      <c r="AO121" s="195"/>
      <c r="AP121" s="195"/>
      <c r="AQ121" s="202"/>
      <c r="AR121" s="194"/>
      <c r="AS121" s="202"/>
      <c r="AT121" s="194"/>
      <c r="AU121" s="202"/>
      <c r="AV121" s="194"/>
      <c r="AW121" s="202"/>
      <c r="AX121" s="204"/>
      <c r="AY121" s="205"/>
      <c r="AZ121" s="194">
        <v>1.4999999999999999E-2</v>
      </c>
      <c r="BA121" s="202">
        <v>39.398034709999997</v>
      </c>
      <c r="BB121" s="194"/>
      <c r="BC121" s="202"/>
      <c r="BD121" s="206"/>
      <c r="BE121" s="206"/>
      <c r="BF121" s="206"/>
      <c r="BG121" s="194"/>
      <c r="BH121" s="202"/>
      <c r="BI121" s="206"/>
      <c r="BJ121" s="206"/>
      <c r="BK121" s="206"/>
      <c r="BL121" s="203">
        <v>1.282341111</v>
      </c>
      <c r="BM121" s="192">
        <f t="shared" si="14"/>
        <v>84.664553951000002</v>
      </c>
      <c r="BN121" s="193">
        <f t="shared" si="15"/>
        <v>44.336375820999997</v>
      </c>
      <c r="BO121" s="194">
        <f t="shared" si="19"/>
        <v>2.485636333</v>
      </c>
      <c r="BP121" s="195">
        <f t="shared" si="20"/>
        <v>37.842541797000003</v>
      </c>
      <c r="BQ121" s="187">
        <f t="shared" si="21"/>
        <v>0</v>
      </c>
      <c r="BR121" s="194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>
        <v>3</v>
      </c>
      <c r="CC121" s="202">
        <v>2.485636333</v>
      </c>
      <c r="CD121" s="194">
        <v>0.08</v>
      </c>
      <c r="CE121" s="195">
        <v>19.795128792</v>
      </c>
      <c r="CF121" s="195">
        <v>5</v>
      </c>
      <c r="CG121" s="195">
        <v>2.087258195</v>
      </c>
      <c r="CH121" s="196">
        <v>5</v>
      </c>
      <c r="CI121" s="195">
        <v>15.960154810000001</v>
      </c>
      <c r="CJ121" s="195"/>
      <c r="CK121" s="202"/>
      <c r="CL121" s="194"/>
      <c r="CM121" s="207"/>
    </row>
    <row r="122" spans="1:91" ht="18" customHeight="1" x14ac:dyDescent="0.25">
      <c r="A122" s="178">
        <f t="shared" si="25"/>
        <v>113</v>
      </c>
      <c r="B122" s="198" t="s">
        <v>213</v>
      </c>
      <c r="C122" s="199">
        <v>1962</v>
      </c>
      <c r="D122" s="199">
        <v>2</v>
      </c>
      <c r="E122" s="199">
        <v>16</v>
      </c>
      <c r="F122" s="199">
        <v>640.29999999999995</v>
      </c>
      <c r="G122" s="199">
        <v>2</v>
      </c>
      <c r="H122" s="180">
        <v>5.84</v>
      </c>
      <c r="I122" s="180">
        <v>6.21</v>
      </c>
      <c r="J122" s="180">
        <f t="shared" si="17"/>
        <v>22436.112000000001</v>
      </c>
      <c r="K122" s="180">
        <f t="shared" si="22"/>
        <v>23857.578000000001</v>
      </c>
      <c r="L122" s="200">
        <v>39.025500000000001</v>
      </c>
      <c r="M122" s="201">
        <f t="shared" si="28"/>
        <v>37.210814249999999</v>
      </c>
      <c r="N122" s="183">
        <f t="shared" si="18"/>
        <v>6.094877401218179</v>
      </c>
      <c r="O122" s="184">
        <f t="shared" si="23"/>
        <v>46.293690000000005</v>
      </c>
      <c r="P122" s="184">
        <f t="shared" si="24"/>
        <v>44.141033415000003</v>
      </c>
      <c r="Q122" s="194"/>
      <c r="R122" s="195"/>
      <c r="S122" s="195"/>
      <c r="T122" s="195"/>
      <c r="U122" s="195"/>
      <c r="V122" s="202"/>
      <c r="W122" s="194"/>
      <c r="X122" s="195"/>
      <c r="Y122" s="195"/>
      <c r="Z122" s="195"/>
      <c r="AA122" s="195">
        <v>1</v>
      </c>
      <c r="AB122" s="202">
        <v>30.994</v>
      </c>
      <c r="AC122" s="194"/>
      <c r="AD122" s="202"/>
      <c r="AE122" s="194"/>
      <c r="AF122" s="202"/>
      <c r="AG122" s="194"/>
      <c r="AH122" s="203"/>
      <c r="AI122" s="202"/>
      <c r="AJ122" s="194"/>
      <c r="AK122" s="202"/>
      <c r="AL122" s="194"/>
      <c r="AM122" s="202"/>
      <c r="AN122" s="194"/>
      <c r="AO122" s="195"/>
      <c r="AP122" s="195"/>
      <c r="AQ122" s="202"/>
      <c r="AR122" s="194"/>
      <c r="AS122" s="202"/>
      <c r="AT122" s="194"/>
      <c r="AU122" s="202"/>
      <c r="AV122" s="194"/>
      <c r="AW122" s="202"/>
      <c r="AX122" s="204"/>
      <c r="AY122" s="205"/>
      <c r="AZ122" s="194"/>
      <c r="BA122" s="202"/>
      <c r="BB122" s="194"/>
      <c r="BC122" s="202"/>
      <c r="BD122" s="206"/>
      <c r="BE122" s="206"/>
      <c r="BF122" s="206"/>
      <c r="BG122" s="194"/>
      <c r="BH122" s="202"/>
      <c r="BI122" s="206">
        <v>3.4630000000000001</v>
      </c>
      <c r="BJ122" s="206"/>
      <c r="BK122" s="206"/>
      <c r="BL122" s="203">
        <v>1.1080000000000001</v>
      </c>
      <c r="BM122" s="192">
        <f t="shared" si="14"/>
        <v>55.716408584199996</v>
      </c>
      <c r="BN122" s="193">
        <f t="shared" si="15"/>
        <v>35.564999999999998</v>
      </c>
      <c r="BO122" s="194">
        <f t="shared" si="19"/>
        <v>9.3974482229999996</v>
      </c>
      <c r="BP122" s="195">
        <f t="shared" si="20"/>
        <v>10.753960361200001</v>
      </c>
      <c r="BQ122" s="187">
        <f t="shared" si="21"/>
        <v>0</v>
      </c>
      <c r="BR122" s="194"/>
      <c r="BS122" s="195"/>
      <c r="BT122" s="195">
        <v>5.0000000000000001E-4</v>
      </c>
      <c r="BU122" s="195">
        <v>0.78492399999999996</v>
      </c>
      <c r="BV122" s="195"/>
      <c r="BW122" s="195"/>
      <c r="BX122" s="195"/>
      <c r="BY122" s="195"/>
      <c r="BZ122" s="195"/>
      <c r="CA122" s="195"/>
      <c r="CB122" s="195">
        <v>11</v>
      </c>
      <c r="CC122" s="202">
        <v>8.6125242229999994</v>
      </c>
      <c r="CD122" s="194">
        <v>2E-3</v>
      </c>
      <c r="CE122" s="195">
        <v>0.52672334320000003</v>
      </c>
      <c r="CF122" s="195">
        <v>1</v>
      </c>
      <c r="CG122" s="195">
        <v>0.63513793100000004</v>
      </c>
      <c r="CH122" s="196">
        <v>4</v>
      </c>
      <c r="CI122" s="195">
        <v>9.5920990870000011</v>
      </c>
      <c r="CJ122" s="195"/>
      <c r="CK122" s="202"/>
      <c r="CL122" s="194"/>
      <c r="CM122" s="207"/>
    </row>
    <row r="123" spans="1:91" ht="19.5" customHeight="1" x14ac:dyDescent="0.25">
      <c r="A123" s="178">
        <f t="shared" si="25"/>
        <v>114</v>
      </c>
      <c r="B123" s="198" t="s">
        <v>214</v>
      </c>
      <c r="C123" s="199">
        <v>1961</v>
      </c>
      <c r="D123" s="199">
        <v>2</v>
      </c>
      <c r="E123" s="199">
        <v>16</v>
      </c>
      <c r="F123" s="199">
        <v>636.1</v>
      </c>
      <c r="G123" s="199">
        <v>2</v>
      </c>
      <c r="H123" s="180">
        <v>5.84</v>
      </c>
      <c r="I123" s="180">
        <v>6.21</v>
      </c>
      <c r="J123" s="180">
        <f t="shared" si="17"/>
        <v>22288.944</v>
      </c>
      <c r="K123" s="180">
        <f t="shared" si="22"/>
        <v>23701.085999999999</v>
      </c>
      <c r="L123" s="200">
        <v>38.955240000000003</v>
      </c>
      <c r="M123" s="201">
        <f t="shared" si="28"/>
        <v>37.143821340000002</v>
      </c>
      <c r="N123" s="183">
        <f t="shared" si="18"/>
        <v>6.1240748310014155</v>
      </c>
      <c r="O123" s="184">
        <f t="shared" si="23"/>
        <v>45.990029999999997</v>
      </c>
      <c r="P123" s="184">
        <f t="shared" si="24"/>
        <v>43.851493604999995</v>
      </c>
      <c r="Q123" s="194"/>
      <c r="R123" s="195"/>
      <c r="S123" s="195"/>
      <c r="T123" s="195"/>
      <c r="U123" s="195"/>
      <c r="V123" s="202"/>
      <c r="W123" s="194"/>
      <c r="X123" s="195"/>
      <c r="Y123" s="195"/>
      <c r="Z123" s="195"/>
      <c r="AA123" s="195">
        <v>1</v>
      </c>
      <c r="AB123" s="202">
        <v>30.994</v>
      </c>
      <c r="AC123" s="194"/>
      <c r="AD123" s="202"/>
      <c r="AE123" s="194"/>
      <c r="AF123" s="202"/>
      <c r="AG123" s="194"/>
      <c r="AH123" s="203"/>
      <c r="AI123" s="202"/>
      <c r="AJ123" s="194"/>
      <c r="AK123" s="202"/>
      <c r="AL123" s="194"/>
      <c r="AM123" s="202"/>
      <c r="AN123" s="194"/>
      <c r="AO123" s="195"/>
      <c r="AP123" s="195"/>
      <c r="AQ123" s="202"/>
      <c r="AR123" s="194"/>
      <c r="AS123" s="202"/>
      <c r="AT123" s="194"/>
      <c r="AU123" s="202"/>
      <c r="AV123" s="194"/>
      <c r="AW123" s="202"/>
      <c r="AX123" s="204"/>
      <c r="AY123" s="205"/>
      <c r="AZ123" s="194"/>
      <c r="BA123" s="202"/>
      <c r="BB123" s="194"/>
      <c r="BC123" s="202"/>
      <c r="BD123" s="206"/>
      <c r="BE123" s="206"/>
      <c r="BF123" s="206"/>
      <c r="BG123" s="194"/>
      <c r="BH123" s="202"/>
      <c r="BI123" s="206"/>
      <c r="BJ123" s="206"/>
      <c r="BK123" s="206"/>
      <c r="BL123" s="203"/>
      <c r="BM123" s="192">
        <f t="shared" si="14"/>
        <v>37.408763167999993</v>
      </c>
      <c r="BN123" s="193">
        <f t="shared" si="15"/>
        <v>30.994</v>
      </c>
      <c r="BO123" s="194">
        <f t="shared" si="19"/>
        <v>3.5900551810000003</v>
      </c>
      <c r="BP123" s="195">
        <f t="shared" si="20"/>
        <v>2.824707987</v>
      </c>
      <c r="BQ123" s="187">
        <f t="shared" si="21"/>
        <v>0</v>
      </c>
      <c r="BR123" s="194"/>
      <c r="BS123" s="195"/>
      <c r="BT123" s="195"/>
      <c r="BU123" s="195"/>
      <c r="BV123" s="195"/>
      <c r="BW123" s="195"/>
      <c r="BX123" s="195"/>
      <c r="BY123" s="195"/>
      <c r="BZ123" s="195"/>
      <c r="CA123" s="195"/>
      <c r="CB123" s="195">
        <v>5</v>
      </c>
      <c r="CC123" s="202">
        <v>3.5900551810000003</v>
      </c>
      <c r="CD123" s="194"/>
      <c r="CE123" s="195"/>
      <c r="CF123" s="195"/>
      <c r="CG123" s="195"/>
      <c r="CH123" s="196">
        <v>1</v>
      </c>
      <c r="CI123" s="195">
        <v>2.824707987</v>
      </c>
      <c r="CJ123" s="195"/>
      <c r="CK123" s="202"/>
      <c r="CL123" s="194"/>
      <c r="CM123" s="207"/>
    </row>
    <row r="124" spans="1:91" ht="18.75" customHeight="1" x14ac:dyDescent="0.25">
      <c r="A124" s="178">
        <f t="shared" si="25"/>
        <v>115</v>
      </c>
      <c r="B124" s="198" t="s">
        <v>215</v>
      </c>
      <c r="C124" s="199">
        <v>1978</v>
      </c>
      <c r="D124" s="199">
        <v>5</v>
      </c>
      <c r="E124" s="199">
        <v>75</v>
      </c>
      <c r="F124" s="199">
        <v>3430</v>
      </c>
      <c r="G124" s="199">
        <v>5</v>
      </c>
      <c r="H124" s="180">
        <v>5.84</v>
      </c>
      <c r="I124" s="180">
        <v>6.21</v>
      </c>
      <c r="J124" s="180">
        <f t="shared" si="17"/>
        <v>120187.20000000001</v>
      </c>
      <c r="K124" s="180">
        <f t="shared" si="22"/>
        <v>127801.79999999999</v>
      </c>
      <c r="L124" s="200">
        <v>209.42545999999999</v>
      </c>
      <c r="M124" s="201">
        <f t="shared" si="28"/>
        <v>199.68717611</v>
      </c>
      <c r="N124" s="183">
        <f t="shared" si="18"/>
        <v>6.1056985422740526</v>
      </c>
      <c r="O124" s="184">
        <f t="shared" si="23"/>
        <v>247.989</v>
      </c>
      <c r="P124" s="184">
        <f t="shared" si="24"/>
        <v>236.45751150000001</v>
      </c>
      <c r="Q124" s="194"/>
      <c r="R124" s="195"/>
      <c r="S124" s="195"/>
      <c r="T124" s="195"/>
      <c r="U124" s="195"/>
      <c r="V124" s="202"/>
      <c r="W124" s="194"/>
      <c r="X124" s="195"/>
      <c r="Y124" s="195"/>
      <c r="Z124" s="195"/>
      <c r="AA124" s="195"/>
      <c r="AB124" s="202"/>
      <c r="AC124" s="194">
        <v>0.11800000000000001</v>
      </c>
      <c r="AD124" s="202">
        <v>58.524381200000001</v>
      </c>
      <c r="AE124" s="194">
        <v>0.04</v>
      </c>
      <c r="AF124" s="202">
        <v>4.5140000000000002</v>
      </c>
      <c r="AG124" s="194"/>
      <c r="AH124" s="203"/>
      <c r="AI124" s="202"/>
      <c r="AJ124" s="194"/>
      <c r="AK124" s="202"/>
      <c r="AL124" s="194"/>
      <c r="AM124" s="202"/>
      <c r="AN124" s="194"/>
      <c r="AO124" s="195"/>
      <c r="AP124" s="195"/>
      <c r="AQ124" s="202"/>
      <c r="AR124" s="194"/>
      <c r="AS124" s="202"/>
      <c r="AT124" s="194"/>
      <c r="AU124" s="202"/>
      <c r="AV124" s="194"/>
      <c r="AW124" s="202"/>
      <c r="AX124" s="204">
        <v>5</v>
      </c>
      <c r="AY124" s="205">
        <v>0.98256699999999997</v>
      </c>
      <c r="AZ124" s="194">
        <v>2.1900000000000003E-2</v>
      </c>
      <c r="BA124" s="202">
        <v>26.034489390999997</v>
      </c>
      <c r="BB124" s="194"/>
      <c r="BC124" s="202"/>
      <c r="BD124" s="206"/>
      <c r="BE124" s="206"/>
      <c r="BF124" s="206"/>
      <c r="BG124" s="194"/>
      <c r="BH124" s="202"/>
      <c r="BI124" s="206">
        <v>2.5030000000000001</v>
      </c>
      <c r="BJ124" s="206"/>
      <c r="BK124" s="206"/>
      <c r="BL124" s="203">
        <v>12.6290461834</v>
      </c>
      <c r="BM124" s="192">
        <f t="shared" si="14"/>
        <v>192.65150692040001</v>
      </c>
      <c r="BN124" s="193">
        <f t="shared" si="15"/>
        <v>105.18748377439999</v>
      </c>
      <c r="BO124" s="194">
        <f t="shared" si="19"/>
        <v>57.377923850399995</v>
      </c>
      <c r="BP124" s="195">
        <f t="shared" si="20"/>
        <v>30.0860992956</v>
      </c>
      <c r="BQ124" s="187">
        <f t="shared" si="21"/>
        <v>0</v>
      </c>
      <c r="BR124" s="194">
        <v>1E-3</v>
      </c>
      <c r="BS124" s="195">
        <v>2.3954256000000003</v>
      </c>
      <c r="BT124" s="195"/>
      <c r="BU124" s="195"/>
      <c r="BV124" s="195">
        <v>9.0000000000000011E-3</v>
      </c>
      <c r="BW124" s="195">
        <v>10.5496266064</v>
      </c>
      <c r="BX124" s="195">
        <v>2E-3</v>
      </c>
      <c r="BY124" s="195">
        <v>2.41906891</v>
      </c>
      <c r="BZ124" s="195"/>
      <c r="CA124" s="195"/>
      <c r="CB124" s="195">
        <v>33</v>
      </c>
      <c r="CC124" s="202">
        <v>42.013802733999995</v>
      </c>
      <c r="CD124" s="194">
        <v>6.4000000000000001E-2</v>
      </c>
      <c r="CE124" s="195">
        <v>14.2713317686</v>
      </c>
      <c r="CF124" s="195">
        <v>6</v>
      </c>
      <c r="CG124" s="195">
        <v>3.9601631420000003</v>
      </c>
      <c r="CH124" s="196">
        <v>4</v>
      </c>
      <c r="CI124" s="195">
        <v>11.854604385</v>
      </c>
      <c r="CJ124" s="195"/>
      <c r="CK124" s="202"/>
      <c r="CL124" s="194"/>
      <c r="CM124" s="207"/>
    </row>
    <row r="125" spans="1:91" ht="18.75" customHeight="1" x14ac:dyDescent="0.25">
      <c r="A125" s="178">
        <f t="shared" si="25"/>
        <v>116</v>
      </c>
      <c r="B125" s="198" t="s">
        <v>216</v>
      </c>
      <c r="C125" s="199">
        <v>1981</v>
      </c>
      <c r="D125" s="199">
        <v>5</v>
      </c>
      <c r="E125" s="199">
        <v>75</v>
      </c>
      <c r="F125" s="199">
        <v>3452.8</v>
      </c>
      <c r="G125" s="199">
        <v>5</v>
      </c>
      <c r="H125" s="180">
        <v>5.84</v>
      </c>
      <c r="I125" s="180">
        <v>6.21</v>
      </c>
      <c r="J125" s="180">
        <f t="shared" si="17"/>
        <v>120986.11199999999</v>
      </c>
      <c r="K125" s="180">
        <f t="shared" si="22"/>
        <v>128651.32800000001</v>
      </c>
      <c r="L125" s="200">
        <v>210.46599000000001</v>
      </c>
      <c r="M125" s="201">
        <f t="shared" si="28"/>
        <v>200.67932146500002</v>
      </c>
      <c r="N125" s="183">
        <f t="shared" si="18"/>
        <v>6.0955163924930487</v>
      </c>
      <c r="O125" s="184">
        <f t="shared" si="23"/>
        <v>249.63744</v>
      </c>
      <c r="P125" s="184">
        <f t="shared" si="24"/>
        <v>238.02929904000001</v>
      </c>
      <c r="Q125" s="194"/>
      <c r="R125" s="195"/>
      <c r="S125" s="195">
        <v>1E-3</v>
      </c>
      <c r="T125" s="195">
        <v>0.23599999999999999</v>
      </c>
      <c r="U125" s="195"/>
      <c r="V125" s="202"/>
      <c r="W125" s="194"/>
      <c r="X125" s="195"/>
      <c r="Y125" s="195"/>
      <c r="Z125" s="195"/>
      <c r="AA125" s="195">
        <v>1</v>
      </c>
      <c r="AB125" s="202">
        <v>38.915999999999997</v>
      </c>
      <c r="AC125" s="194"/>
      <c r="AD125" s="202"/>
      <c r="AE125" s="194">
        <v>4.3999999999999997E-2</v>
      </c>
      <c r="AF125" s="202">
        <v>5.0954999999999995</v>
      </c>
      <c r="AG125" s="194"/>
      <c r="AH125" s="203"/>
      <c r="AI125" s="202"/>
      <c r="AJ125" s="194"/>
      <c r="AK125" s="202"/>
      <c r="AL125" s="194"/>
      <c r="AM125" s="202"/>
      <c r="AN125" s="194"/>
      <c r="AO125" s="195"/>
      <c r="AP125" s="195"/>
      <c r="AQ125" s="202"/>
      <c r="AR125" s="194"/>
      <c r="AS125" s="202"/>
      <c r="AT125" s="194"/>
      <c r="AU125" s="202"/>
      <c r="AV125" s="194">
        <v>2</v>
      </c>
      <c r="AW125" s="202">
        <v>6.7637519795999994</v>
      </c>
      <c r="AX125" s="204">
        <v>16</v>
      </c>
      <c r="AY125" s="205">
        <v>21.656000000000002</v>
      </c>
      <c r="AZ125" s="194">
        <v>1.2999999999999999E-2</v>
      </c>
      <c r="BA125" s="202">
        <v>17.524380002999997</v>
      </c>
      <c r="BB125" s="194"/>
      <c r="BC125" s="202"/>
      <c r="BD125" s="206"/>
      <c r="BE125" s="206"/>
      <c r="BF125" s="206"/>
      <c r="BG125" s="194">
        <v>1</v>
      </c>
      <c r="BH125" s="202">
        <v>11.081</v>
      </c>
      <c r="BI125" s="206"/>
      <c r="BJ125" s="206"/>
      <c r="BK125" s="206"/>
      <c r="BL125" s="203">
        <v>10.9148775327</v>
      </c>
      <c r="BM125" s="192">
        <f t="shared" si="14"/>
        <v>151.0751979531</v>
      </c>
      <c r="BN125" s="193">
        <f t="shared" si="15"/>
        <v>112.18750951530001</v>
      </c>
      <c r="BO125" s="194">
        <f t="shared" si="19"/>
        <v>28.473778339999996</v>
      </c>
      <c r="BP125" s="195">
        <f t="shared" si="20"/>
        <v>10.413910097799999</v>
      </c>
      <c r="BQ125" s="187">
        <f t="shared" si="21"/>
        <v>0</v>
      </c>
      <c r="BR125" s="194"/>
      <c r="BS125" s="195"/>
      <c r="BT125" s="195">
        <v>1E-3</v>
      </c>
      <c r="BU125" s="195">
        <v>1.3226600000000002</v>
      </c>
      <c r="BV125" s="195"/>
      <c r="BW125" s="195"/>
      <c r="BX125" s="195"/>
      <c r="BY125" s="195"/>
      <c r="BZ125" s="195"/>
      <c r="CA125" s="195"/>
      <c r="CB125" s="195">
        <v>20</v>
      </c>
      <c r="CC125" s="202">
        <v>27.151118339999996</v>
      </c>
      <c r="CD125" s="194">
        <v>3.2000000000000001E-2</v>
      </c>
      <c r="CE125" s="195">
        <v>7.8797497537999996</v>
      </c>
      <c r="CF125" s="195">
        <v>3</v>
      </c>
      <c r="CG125" s="195">
        <v>1.102982162</v>
      </c>
      <c r="CH125" s="196">
        <v>1</v>
      </c>
      <c r="CI125" s="195">
        <v>1.431178182</v>
      </c>
      <c r="CJ125" s="195"/>
      <c r="CK125" s="202"/>
      <c r="CL125" s="194"/>
      <c r="CM125" s="207"/>
    </row>
    <row r="126" spans="1:91" ht="18.75" customHeight="1" x14ac:dyDescent="0.25">
      <c r="A126" s="178">
        <f t="shared" si="25"/>
        <v>117</v>
      </c>
      <c r="B126" s="198" t="s">
        <v>217</v>
      </c>
      <c r="C126" s="199">
        <v>1978</v>
      </c>
      <c r="D126" s="199">
        <v>9</v>
      </c>
      <c r="E126" s="199">
        <v>179</v>
      </c>
      <c r="F126" s="199">
        <v>9832</v>
      </c>
      <c r="G126" s="199">
        <v>5</v>
      </c>
      <c r="H126" s="180">
        <v>5.84</v>
      </c>
      <c r="I126" s="180">
        <v>6.21</v>
      </c>
      <c r="J126" s="180">
        <f t="shared" si="17"/>
        <v>344513.27999999997</v>
      </c>
      <c r="K126" s="180">
        <f t="shared" si="22"/>
        <v>366340.32</v>
      </c>
      <c r="L126" s="200">
        <v>591.38455999999996</v>
      </c>
      <c r="M126" s="201">
        <f t="shared" si="28"/>
        <v>563.88517795999996</v>
      </c>
      <c r="N126" s="183">
        <f t="shared" si="18"/>
        <v>6.014895850284784</v>
      </c>
      <c r="O126" s="184">
        <f t="shared" si="23"/>
        <v>710.85360000000003</v>
      </c>
      <c r="P126" s="184">
        <f t="shared" si="24"/>
        <v>677.79890760000001</v>
      </c>
      <c r="Q126" s="194"/>
      <c r="R126" s="195"/>
      <c r="S126" s="195">
        <v>0.01</v>
      </c>
      <c r="T126" s="195">
        <v>2.73</v>
      </c>
      <c r="U126" s="195"/>
      <c r="V126" s="202"/>
      <c r="W126" s="194"/>
      <c r="X126" s="195"/>
      <c r="Y126" s="195"/>
      <c r="Z126" s="195"/>
      <c r="AA126" s="195"/>
      <c r="AB126" s="202"/>
      <c r="AC126" s="194">
        <v>5.6000000000000008E-2</v>
      </c>
      <c r="AD126" s="202">
        <v>29.462206600000005</v>
      </c>
      <c r="AE126" s="194">
        <v>0.03</v>
      </c>
      <c r="AF126" s="202">
        <v>2.9870000000000001</v>
      </c>
      <c r="AG126" s="194"/>
      <c r="AH126" s="203"/>
      <c r="AI126" s="202"/>
      <c r="AJ126" s="194"/>
      <c r="AK126" s="202"/>
      <c r="AL126" s="194"/>
      <c r="AM126" s="202"/>
      <c r="AN126" s="194"/>
      <c r="AO126" s="195"/>
      <c r="AP126" s="195"/>
      <c r="AQ126" s="202"/>
      <c r="AR126" s="194">
        <v>3.0000000000000001E-3</v>
      </c>
      <c r="AS126" s="202">
        <v>2.5219999999999998</v>
      </c>
      <c r="AT126" s="194">
        <v>2</v>
      </c>
      <c r="AU126" s="202">
        <v>15.061</v>
      </c>
      <c r="AV126" s="194"/>
      <c r="AW126" s="202"/>
      <c r="AX126" s="204">
        <v>5</v>
      </c>
      <c r="AY126" s="205">
        <v>1.5164958434</v>
      </c>
      <c r="AZ126" s="194">
        <v>8.0000000000000004E-4</v>
      </c>
      <c r="BA126" s="202">
        <v>1.0900000000000001</v>
      </c>
      <c r="BB126" s="194">
        <v>3.5609999999999999</v>
      </c>
      <c r="BC126" s="202"/>
      <c r="BD126" s="206"/>
      <c r="BE126" s="206"/>
      <c r="BF126" s="206"/>
      <c r="BG126" s="194"/>
      <c r="BH126" s="202"/>
      <c r="BI126" s="206"/>
      <c r="BJ126" s="206"/>
      <c r="BK126" s="206"/>
      <c r="BL126" s="203">
        <f>112.926087535+9.976</f>
        <v>122.90208753499999</v>
      </c>
      <c r="BM126" s="192">
        <f t="shared" si="14"/>
        <v>318.14848559989997</v>
      </c>
      <c r="BN126" s="193">
        <f t="shared" si="15"/>
        <v>181.8317899784</v>
      </c>
      <c r="BO126" s="194">
        <f t="shared" si="19"/>
        <v>112.69454098449998</v>
      </c>
      <c r="BP126" s="195">
        <f t="shared" si="20"/>
        <v>23.622154637000001</v>
      </c>
      <c r="BQ126" s="187">
        <f t="shared" si="21"/>
        <v>0</v>
      </c>
      <c r="BR126" s="194"/>
      <c r="BS126" s="195"/>
      <c r="BT126" s="195">
        <v>2E-3</v>
      </c>
      <c r="BU126" s="195">
        <v>2.3043782799999999</v>
      </c>
      <c r="BV126" s="195">
        <v>1.0000000000000002E-2</v>
      </c>
      <c r="BW126" s="195">
        <v>11.845549731999998</v>
      </c>
      <c r="BX126" s="195">
        <v>2.2000000000000002E-2</v>
      </c>
      <c r="BY126" s="195">
        <v>26.957310552499997</v>
      </c>
      <c r="BZ126" s="195">
        <v>8</v>
      </c>
      <c r="CA126" s="195">
        <v>16.515499899999998</v>
      </c>
      <c r="CB126" s="195">
        <v>62</v>
      </c>
      <c r="CC126" s="202">
        <v>55.071802519999991</v>
      </c>
      <c r="CD126" s="194">
        <v>6.0000000000000001E-3</v>
      </c>
      <c r="CE126" s="195">
        <v>1.6648883825999998</v>
      </c>
      <c r="CF126" s="195">
        <v>7</v>
      </c>
      <c r="CG126" s="195">
        <v>3.8399070339999999</v>
      </c>
      <c r="CH126" s="196">
        <v>8</v>
      </c>
      <c r="CI126" s="195">
        <v>18.117359220400001</v>
      </c>
      <c r="CJ126" s="195"/>
      <c r="CK126" s="202"/>
      <c r="CL126" s="194"/>
      <c r="CM126" s="207"/>
    </row>
    <row r="127" spans="1:91" ht="18.75" customHeight="1" x14ac:dyDescent="0.25">
      <c r="A127" s="178">
        <f t="shared" si="25"/>
        <v>118</v>
      </c>
      <c r="B127" s="198" t="s">
        <v>218</v>
      </c>
      <c r="C127" s="199">
        <v>1980</v>
      </c>
      <c r="D127" s="199">
        <v>9</v>
      </c>
      <c r="E127" s="199">
        <v>54</v>
      </c>
      <c r="F127" s="199">
        <v>2962.3</v>
      </c>
      <c r="G127" s="199">
        <v>1</v>
      </c>
      <c r="H127" s="180">
        <v>5.84</v>
      </c>
      <c r="I127" s="180">
        <v>6.21</v>
      </c>
      <c r="J127" s="180">
        <f t="shared" si="17"/>
        <v>103798.99200000001</v>
      </c>
      <c r="K127" s="180">
        <f t="shared" si="22"/>
        <v>110375.29800000001</v>
      </c>
      <c r="L127" s="200">
        <v>160.97417999999999</v>
      </c>
      <c r="M127" s="201">
        <f t="shared" si="28"/>
        <v>153.48888062999998</v>
      </c>
      <c r="N127" s="183">
        <f t="shared" si="18"/>
        <v>5.4340944536340006</v>
      </c>
      <c r="O127" s="184">
        <f t="shared" si="23"/>
        <v>214.17429000000004</v>
      </c>
      <c r="P127" s="184">
        <f t="shared" si="24"/>
        <v>204.21518551500003</v>
      </c>
      <c r="Q127" s="194"/>
      <c r="R127" s="195"/>
      <c r="S127" s="195"/>
      <c r="T127" s="195"/>
      <c r="U127" s="195"/>
      <c r="V127" s="202"/>
      <c r="W127" s="194"/>
      <c r="X127" s="195"/>
      <c r="Y127" s="195"/>
      <c r="Z127" s="195"/>
      <c r="AA127" s="195"/>
      <c r="AB127" s="202"/>
      <c r="AC127" s="194"/>
      <c r="AD127" s="202"/>
      <c r="AE127" s="194"/>
      <c r="AF127" s="202"/>
      <c r="AG127" s="194"/>
      <c r="AH127" s="203"/>
      <c r="AI127" s="202"/>
      <c r="AJ127" s="194"/>
      <c r="AK127" s="202"/>
      <c r="AL127" s="194"/>
      <c r="AM127" s="202"/>
      <c r="AN127" s="194"/>
      <c r="AO127" s="195"/>
      <c r="AP127" s="195"/>
      <c r="AQ127" s="202"/>
      <c r="AR127" s="194">
        <v>4.0000000000000001E-3</v>
      </c>
      <c r="AS127" s="202">
        <v>1.1775222584</v>
      </c>
      <c r="AT127" s="194"/>
      <c r="AU127" s="202"/>
      <c r="AV127" s="194"/>
      <c r="AW127" s="202"/>
      <c r="AX127" s="204">
        <v>3</v>
      </c>
      <c r="AY127" s="205">
        <v>3.1930000000000001</v>
      </c>
      <c r="AZ127" s="194">
        <v>7.0000000000000001E-3</v>
      </c>
      <c r="BA127" s="202">
        <v>0.85799999999999998</v>
      </c>
      <c r="BB127" s="194"/>
      <c r="BC127" s="202"/>
      <c r="BD127" s="206"/>
      <c r="BE127" s="206"/>
      <c r="BF127" s="206"/>
      <c r="BG127" s="194"/>
      <c r="BH127" s="202"/>
      <c r="BI127" s="206">
        <v>3.5</v>
      </c>
      <c r="BJ127" s="206"/>
      <c r="BK127" s="206"/>
      <c r="BL127" s="203"/>
      <c r="BM127" s="192">
        <f t="shared" si="14"/>
        <v>70.405152239450004</v>
      </c>
      <c r="BN127" s="193">
        <f t="shared" si="15"/>
        <v>8.7285222584</v>
      </c>
      <c r="BO127" s="194">
        <f t="shared" si="19"/>
        <v>53.317958866050006</v>
      </c>
      <c r="BP127" s="195">
        <f t="shared" si="20"/>
        <v>8.3586711149999999</v>
      </c>
      <c r="BQ127" s="187">
        <f t="shared" si="21"/>
        <v>0</v>
      </c>
      <c r="BR127" s="194"/>
      <c r="BS127" s="195"/>
      <c r="BT127" s="195">
        <v>9.4999999999999998E-3</v>
      </c>
      <c r="BU127" s="195">
        <v>10.167719610000001</v>
      </c>
      <c r="BV127" s="195">
        <v>1E-3</v>
      </c>
      <c r="BW127" s="195">
        <v>0.65819236640000001</v>
      </c>
      <c r="BX127" s="195">
        <v>2.5500000000000002E-2</v>
      </c>
      <c r="BY127" s="195">
        <v>26.50689957965</v>
      </c>
      <c r="BZ127" s="195"/>
      <c r="CA127" s="195"/>
      <c r="CB127" s="195">
        <v>18</v>
      </c>
      <c r="CC127" s="202">
        <v>15.985147309999999</v>
      </c>
      <c r="CD127" s="194"/>
      <c r="CE127" s="195"/>
      <c r="CF127" s="195"/>
      <c r="CG127" s="195"/>
      <c r="CH127" s="196">
        <v>3</v>
      </c>
      <c r="CI127" s="195">
        <v>8.3586711149999999</v>
      </c>
      <c r="CJ127" s="195"/>
      <c r="CK127" s="202"/>
      <c r="CL127" s="194"/>
      <c r="CM127" s="207"/>
    </row>
    <row r="128" spans="1:91" ht="18.75" customHeight="1" x14ac:dyDescent="0.25">
      <c r="A128" s="178">
        <f t="shared" si="25"/>
        <v>119</v>
      </c>
      <c r="B128" s="198" t="s">
        <v>219</v>
      </c>
      <c r="C128" s="199">
        <v>1978</v>
      </c>
      <c r="D128" s="199">
        <v>5</v>
      </c>
      <c r="E128" s="199">
        <v>60</v>
      </c>
      <c r="F128" s="199">
        <v>3226.8</v>
      </c>
      <c r="G128" s="199">
        <v>4</v>
      </c>
      <c r="H128" s="180">
        <v>5.84</v>
      </c>
      <c r="I128" s="180">
        <v>6.21</v>
      </c>
      <c r="J128" s="180">
        <f t="shared" si="17"/>
        <v>113067.07199999999</v>
      </c>
      <c r="K128" s="180">
        <f t="shared" si="22"/>
        <v>120230.568</v>
      </c>
      <c r="L128" s="200">
        <v>196.83341999999999</v>
      </c>
      <c r="M128" s="201">
        <f t="shared" si="28"/>
        <v>187.68066597000001</v>
      </c>
      <c r="N128" s="183">
        <f t="shared" si="18"/>
        <v>6.0999572331721827</v>
      </c>
      <c r="O128" s="184">
        <f t="shared" si="23"/>
        <v>233.29763999999997</v>
      </c>
      <c r="P128" s="184">
        <f t="shared" si="24"/>
        <v>222.44929973999999</v>
      </c>
      <c r="Q128" s="194"/>
      <c r="R128" s="195"/>
      <c r="S128" s="195">
        <v>1E-3</v>
      </c>
      <c r="T128" s="195">
        <v>9.6000000000000002E-2</v>
      </c>
      <c r="U128" s="195"/>
      <c r="V128" s="202"/>
      <c r="W128" s="194"/>
      <c r="X128" s="195"/>
      <c r="Y128" s="195"/>
      <c r="Z128" s="195"/>
      <c r="AA128" s="195"/>
      <c r="AB128" s="202"/>
      <c r="AC128" s="194">
        <v>0.1996</v>
      </c>
      <c r="AD128" s="202">
        <v>55.172897749999997</v>
      </c>
      <c r="AE128" s="194">
        <v>3.0999999999999999E-3</v>
      </c>
      <c r="AF128" s="202">
        <v>5.8233676686999996</v>
      </c>
      <c r="AG128" s="194"/>
      <c r="AH128" s="203"/>
      <c r="AI128" s="202"/>
      <c r="AJ128" s="194"/>
      <c r="AK128" s="202"/>
      <c r="AL128" s="194"/>
      <c r="AM128" s="202"/>
      <c r="AN128" s="194"/>
      <c r="AO128" s="195"/>
      <c r="AP128" s="195"/>
      <c r="AQ128" s="202"/>
      <c r="AR128" s="194"/>
      <c r="AS128" s="202"/>
      <c r="AT128" s="194"/>
      <c r="AU128" s="202"/>
      <c r="AV128" s="194"/>
      <c r="AW128" s="202"/>
      <c r="AX128" s="204">
        <v>3</v>
      </c>
      <c r="AY128" s="205">
        <v>1.8067821429000002</v>
      </c>
      <c r="AZ128" s="194"/>
      <c r="BA128" s="202"/>
      <c r="BB128" s="194"/>
      <c r="BC128" s="202"/>
      <c r="BD128" s="206"/>
      <c r="BE128" s="206"/>
      <c r="BF128" s="206"/>
      <c r="BG128" s="194"/>
      <c r="BH128" s="202"/>
      <c r="BI128" s="206">
        <v>15.904</v>
      </c>
      <c r="BJ128" s="206"/>
      <c r="BK128" s="206"/>
      <c r="BL128" s="203">
        <v>12.34174308855</v>
      </c>
      <c r="BM128" s="192">
        <f t="shared" ref="BM128:BM191" si="29">R128+T128+V128+X128+Z128+AB128+AD128+AF128+AI128+AK128+AM128+AO128+AQ128+AS128+AU128+AW128+AY128+BA128+BB128+BC128+BD128+BF128+BH128+BI128+BK128+BL128+BO128+BP128</f>
        <v>134.48341750065001</v>
      </c>
      <c r="BN128" s="193">
        <f t="shared" ref="BN128:BN191" si="30">R128+T128+V128+X128+Z128+AB128+AD128+AF128+AI128+AK128+AM128+AO128+AQ128+AS128+AU128+AW128+AY128+BA128+BB128+BC128+BD128+BF128+BH128+BI128+BK128+BL128</f>
        <v>91.14479065015</v>
      </c>
      <c r="BO128" s="194">
        <f t="shared" si="19"/>
        <v>39.752864619700006</v>
      </c>
      <c r="BP128" s="195">
        <f t="shared" si="20"/>
        <v>3.5857622307999999</v>
      </c>
      <c r="BQ128" s="187">
        <f t="shared" si="21"/>
        <v>0</v>
      </c>
      <c r="BR128" s="194">
        <v>1.67E-2</v>
      </c>
      <c r="BS128" s="195">
        <v>16.715409819400001</v>
      </c>
      <c r="BT128" s="195">
        <v>1E-3</v>
      </c>
      <c r="BU128" s="195">
        <v>0.85187333330000004</v>
      </c>
      <c r="BV128" s="195"/>
      <c r="BW128" s="195"/>
      <c r="BX128" s="195"/>
      <c r="BY128" s="195"/>
      <c r="BZ128" s="195"/>
      <c r="CA128" s="195"/>
      <c r="CB128" s="195">
        <v>25</v>
      </c>
      <c r="CC128" s="202">
        <v>22.185581467000002</v>
      </c>
      <c r="CD128" s="194"/>
      <c r="CE128" s="195"/>
      <c r="CF128" s="195">
        <v>1</v>
      </c>
      <c r="CG128" s="195">
        <v>0.21409</v>
      </c>
      <c r="CH128" s="196">
        <v>2</v>
      </c>
      <c r="CI128" s="195">
        <v>3.3716722307999998</v>
      </c>
      <c r="CJ128" s="195"/>
      <c r="CK128" s="202"/>
      <c r="CL128" s="194"/>
      <c r="CM128" s="207"/>
    </row>
    <row r="129" spans="1:91" ht="18.75" customHeight="1" x14ac:dyDescent="0.25">
      <c r="A129" s="178">
        <f t="shared" si="25"/>
        <v>120</v>
      </c>
      <c r="B129" s="198" t="s">
        <v>220</v>
      </c>
      <c r="C129" s="199">
        <v>1981</v>
      </c>
      <c r="D129" s="199">
        <v>5</v>
      </c>
      <c r="E129" s="199">
        <v>60</v>
      </c>
      <c r="F129" s="199">
        <v>3243.9</v>
      </c>
      <c r="G129" s="199">
        <v>4</v>
      </c>
      <c r="H129" s="180">
        <v>5.84</v>
      </c>
      <c r="I129" s="180">
        <v>6.21</v>
      </c>
      <c r="J129" s="180">
        <f t="shared" si="17"/>
        <v>113666.25599999999</v>
      </c>
      <c r="K129" s="180">
        <f t="shared" si="22"/>
        <v>120867.71399999999</v>
      </c>
      <c r="L129" s="200">
        <v>197.7201</v>
      </c>
      <c r="M129" s="201">
        <f t="shared" si="28"/>
        <v>188.52611535</v>
      </c>
      <c r="N129" s="183">
        <f t="shared" si="18"/>
        <v>6.0951354850642741</v>
      </c>
      <c r="O129" s="184">
        <f t="shared" si="23"/>
        <v>234.53396999999998</v>
      </c>
      <c r="P129" s="184">
        <f t="shared" si="24"/>
        <v>223.62814039499997</v>
      </c>
      <c r="Q129" s="194"/>
      <c r="R129" s="195"/>
      <c r="S129" s="195"/>
      <c r="T129" s="195"/>
      <c r="U129" s="195"/>
      <c r="V129" s="202"/>
      <c r="W129" s="194"/>
      <c r="X129" s="195"/>
      <c r="Y129" s="195"/>
      <c r="Z129" s="195"/>
      <c r="AA129" s="195"/>
      <c r="AB129" s="202"/>
      <c r="AC129" s="194">
        <v>0.12670000000000001</v>
      </c>
      <c r="AD129" s="202">
        <v>32.95549587</v>
      </c>
      <c r="AE129" s="194">
        <v>6.4999999999999997E-3</v>
      </c>
      <c r="AF129" s="202">
        <v>0.70499999999999996</v>
      </c>
      <c r="AG129" s="194"/>
      <c r="AH129" s="203"/>
      <c r="AI129" s="202"/>
      <c r="AJ129" s="194"/>
      <c r="AK129" s="202"/>
      <c r="AL129" s="194"/>
      <c r="AM129" s="202"/>
      <c r="AN129" s="194"/>
      <c r="AO129" s="195"/>
      <c r="AP129" s="195"/>
      <c r="AQ129" s="202"/>
      <c r="AR129" s="194"/>
      <c r="AS129" s="202"/>
      <c r="AT129" s="194"/>
      <c r="AU129" s="202"/>
      <c r="AV129" s="194"/>
      <c r="AW129" s="202"/>
      <c r="AX129" s="204"/>
      <c r="AY129" s="205"/>
      <c r="AZ129" s="194"/>
      <c r="BA129" s="202"/>
      <c r="BB129" s="194"/>
      <c r="BC129" s="202"/>
      <c r="BD129" s="206"/>
      <c r="BE129" s="206"/>
      <c r="BF129" s="206"/>
      <c r="BG129" s="194"/>
      <c r="BH129" s="202"/>
      <c r="BI129" s="206"/>
      <c r="BJ129" s="206"/>
      <c r="BK129" s="206"/>
      <c r="BL129" s="203">
        <v>5.5700617445000002</v>
      </c>
      <c r="BM129" s="192">
        <f t="shared" si="29"/>
        <v>71.5210260076</v>
      </c>
      <c r="BN129" s="193">
        <f t="shared" si="30"/>
        <v>39.2305576145</v>
      </c>
      <c r="BO129" s="194">
        <f t="shared" si="19"/>
        <v>26.8719581111</v>
      </c>
      <c r="BP129" s="195">
        <f t="shared" si="20"/>
        <v>5.4185102819999997</v>
      </c>
      <c r="BQ129" s="187">
        <f t="shared" si="21"/>
        <v>0</v>
      </c>
      <c r="BR129" s="194">
        <v>5.0000000000000001E-4</v>
      </c>
      <c r="BS129" s="195">
        <v>0.49197215910000003</v>
      </c>
      <c r="BT129" s="195">
        <v>4.4999999999999997E-3</v>
      </c>
      <c r="BU129" s="195">
        <v>3.7001587499999999</v>
      </c>
      <c r="BV129" s="195"/>
      <c r="BW129" s="195"/>
      <c r="BX129" s="195"/>
      <c r="BY129" s="195"/>
      <c r="BZ129" s="195"/>
      <c r="CA129" s="195"/>
      <c r="CB129" s="195">
        <v>23</v>
      </c>
      <c r="CC129" s="202">
        <v>22.679827201999998</v>
      </c>
      <c r="CD129" s="194"/>
      <c r="CE129" s="195"/>
      <c r="CF129" s="195"/>
      <c r="CG129" s="195"/>
      <c r="CH129" s="196">
        <v>2</v>
      </c>
      <c r="CI129" s="195">
        <v>5.4185102819999997</v>
      </c>
      <c r="CJ129" s="195"/>
      <c r="CK129" s="202"/>
      <c r="CL129" s="194"/>
      <c r="CM129" s="207"/>
    </row>
    <row r="130" spans="1:91" ht="18.75" customHeight="1" x14ac:dyDescent="0.25">
      <c r="A130" s="178">
        <f t="shared" si="25"/>
        <v>121</v>
      </c>
      <c r="B130" s="198" t="s">
        <v>221</v>
      </c>
      <c r="C130" s="199">
        <v>1978</v>
      </c>
      <c r="D130" s="199">
        <v>5</v>
      </c>
      <c r="E130" s="199">
        <v>60</v>
      </c>
      <c r="F130" s="199">
        <v>3253.4</v>
      </c>
      <c r="G130" s="199">
        <v>4</v>
      </c>
      <c r="H130" s="180">
        <v>5.84</v>
      </c>
      <c r="I130" s="180">
        <v>6.21</v>
      </c>
      <c r="J130" s="180">
        <f t="shared" si="17"/>
        <v>113999.136</v>
      </c>
      <c r="K130" s="180">
        <f t="shared" si="22"/>
        <v>121221.68400000001</v>
      </c>
      <c r="L130" s="200">
        <v>198.28139999999999</v>
      </c>
      <c r="M130" s="201">
        <f t="shared" si="28"/>
        <v>189.06131489999999</v>
      </c>
      <c r="N130" s="183">
        <f t="shared" si="18"/>
        <v>6.0945902747894509</v>
      </c>
      <c r="O130" s="184">
        <f t="shared" si="23"/>
        <v>235.22082</v>
      </c>
      <c r="P130" s="184">
        <f t="shared" si="24"/>
        <v>224.28305187000001</v>
      </c>
      <c r="Q130" s="194"/>
      <c r="R130" s="195"/>
      <c r="S130" s="195"/>
      <c r="T130" s="195"/>
      <c r="U130" s="195"/>
      <c r="V130" s="202"/>
      <c r="W130" s="194"/>
      <c r="X130" s="195"/>
      <c r="Y130" s="195"/>
      <c r="Z130" s="195"/>
      <c r="AA130" s="195"/>
      <c r="AB130" s="202"/>
      <c r="AC130" s="194">
        <v>0.12890000000000001</v>
      </c>
      <c r="AD130" s="202">
        <v>49.606465689999993</v>
      </c>
      <c r="AE130" s="194">
        <v>0.01</v>
      </c>
      <c r="AF130" s="202">
        <v>1.2210000000000001</v>
      </c>
      <c r="AG130" s="194"/>
      <c r="AH130" s="203"/>
      <c r="AI130" s="202"/>
      <c r="AJ130" s="194"/>
      <c r="AK130" s="202"/>
      <c r="AL130" s="194"/>
      <c r="AM130" s="202"/>
      <c r="AN130" s="194"/>
      <c r="AO130" s="195"/>
      <c r="AP130" s="195"/>
      <c r="AQ130" s="202"/>
      <c r="AR130" s="194"/>
      <c r="AS130" s="202"/>
      <c r="AT130" s="194"/>
      <c r="AU130" s="202"/>
      <c r="AV130" s="194"/>
      <c r="AW130" s="202"/>
      <c r="AX130" s="204">
        <v>3</v>
      </c>
      <c r="AY130" s="205">
        <v>6.62012</v>
      </c>
      <c r="AZ130" s="194"/>
      <c r="BA130" s="202"/>
      <c r="BB130" s="194"/>
      <c r="BC130" s="202"/>
      <c r="BD130" s="206"/>
      <c r="BE130" s="206"/>
      <c r="BF130" s="206"/>
      <c r="BG130" s="194"/>
      <c r="BH130" s="202"/>
      <c r="BI130" s="206"/>
      <c r="BJ130" s="206"/>
      <c r="BK130" s="206"/>
      <c r="BL130" s="203">
        <v>14.099455568999998</v>
      </c>
      <c r="BM130" s="192">
        <f t="shared" si="29"/>
        <v>106.15659797399999</v>
      </c>
      <c r="BN130" s="193">
        <f t="shared" si="30"/>
        <v>71.547041258999997</v>
      </c>
      <c r="BO130" s="194">
        <f t="shared" si="19"/>
        <v>30.628861997999998</v>
      </c>
      <c r="BP130" s="195">
        <f t="shared" si="20"/>
        <v>3.980694717</v>
      </c>
      <c r="BQ130" s="187">
        <f t="shared" si="21"/>
        <v>0</v>
      </c>
      <c r="BR130" s="194">
        <v>4.5000000000000005E-3</v>
      </c>
      <c r="BS130" s="195">
        <v>6.9566084739999994</v>
      </c>
      <c r="BT130" s="195">
        <v>2.5000000000000001E-3</v>
      </c>
      <c r="BU130" s="195">
        <v>2.10676</v>
      </c>
      <c r="BV130" s="195"/>
      <c r="BW130" s="195"/>
      <c r="BX130" s="195">
        <v>1.5E-3</v>
      </c>
      <c r="BY130" s="195">
        <v>2.1618542249999999</v>
      </c>
      <c r="BZ130" s="195"/>
      <c r="CA130" s="195"/>
      <c r="CB130" s="195">
        <v>19</v>
      </c>
      <c r="CC130" s="202">
        <v>19.403639298999998</v>
      </c>
      <c r="CD130" s="194"/>
      <c r="CE130" s="195"/>
      <c r="CF130" s="195">
        <v>2</v>
      </c>
      <c r="CG130" s="195">
        <v>1.590544167</v>
      </c>
      <c r="CH130" s="196">
        <v>1</v>
      </c>
      <c r="CI130" s="195">
        <v>2.39015055</v>
      </c>
      <c r="CJ130" s="195"/>
      <c r="CK130" s="202"/>
      <c r="CL130" s="194"/>
      <c r="CM130" s="207"/>
    </row>
    <row r="131" spans="1:91" ht="18.75" customHeight="1" x14ac:dyDescent="0.25">
      <c r="A131" s="178">
        <f t="shared" si="25"/>
        <v>122</v>
      </c>
      <c r="B131" s="198" t="s">
        <v>222</v>
      </c>
      <c r="C131" s="199" t="s">
        <v>223</v>
      </c>
      <c r="D131" s="199" t="s">
        <v>224</v>
      </c>
      <c r="E131" s="199">
        <v>275</v>
      </c>
      <c r="F131" s="199">
        <v>15643.7</v>
      </c>
      <c r="G131" s="199">
        <v>9</v>
      </c>
      <c r="H131" s="180">
        <v>5.84</v>
      </c>
      <c r="I131" s="180">
        <v>6.21</v>
      </c>
      <c r="J131" s="180">
        <f t="shared" si="17"/>
        <v>548155.24800000002</v>
      </c>
      <c r="K131" s="180">
        <f t="shared" si="22"/>
        <v>582884.2620000001</v>
      </c>
      <c r="L131" s="200">
        <v>951.38771999999994</v>
      </c>
      <c r="M131" s="201">
        <f t="shared" si="28"/>
        <v>907.14819102000001</v>
      </c>
      <c r="N131" s="183">
        <f t="shared" si="18"/>
        <v>6.0816029455947112</v>
      </c>
      <c r="O131" s="184">
        <f t="shared" si="23"/>
        <v>1131.0395100000003</v>
      </c>
      <c r="P131" s="184">
        <f t="shared" si="24"/>
        <v>1078.4461727850003</v>
      </c>
      <c r="Q131" s="194"/>
      <c r="R131" s="195"/>
      <c r="S131" s="195">
        <v>4.0000000000000001E-3</v>
      </c>
      <c r="T131" s="195">
        <v>1.0920000000000001</v>
      </c>
      <c r="U131" s="195"/>
      <c r="V131" s="202"/>
      <c r="W131" s="194"/>
      <c r="X131" s="195"/>
      <c r="Y131" s="195"/>
      <c r="Z131" s="195"/>
      <c r="AA131" s="195"/>
      <c r="AB131" s="202"/>
      <c r="AC131" s="194">
        <v>0.86360000000000003</v>
      </c>
      <c r="AD131" s="202">
        <v>118.18599087</v>
      </c>
      <c r="AE131" s="194">
        <v>2.6000000000000002E-2</v>
      </c>
      <c r="AF131" s="202">
        <v>13.659000000000001</v>
      </c>
      <c r="AG131" s="194"/>
      <c r="AH131" s="203"/>
      <c r="AI131" s="202"/>
      <c r="AJ131" s="194"/>
      <c r="AK131" s="202"/>
      <c r="AL131" s="194"/>
      <c r="AM131" s="202"/>
      <c r="AN131" s="194"/>
      <c r="AO131" s="195"/>
      <c r="AP131" s="195"/>
      <c r="AQ131" s="202"/>
      <c r="AR131" s="194"/>
      <c r="AS131" s="202"/>
      <c r="AT131" s="194">
        <v>1</v>
      </c>
      <c r="AU131" s="202">
        <v>1.466</v>
      </c>
      <c r="AV131" s="194">
        <v>18</v>
      </c>
      <c r="AW131" s="202">
        <v>291.06</v>
      </c>
      <c r="AX131" s="204">
        <v>40</v>
      </c>
      <c r="AY131" s="205">
        <v>25.717035746147001</v>
      </c>
      <c r="AZ131" s="194">
        <v>7.7000000000000007E-4</v>
      </c>
      <c r="BA131" s="202">
        <v>4.3152761499999999</v>
      </c>
      <c r="BB131" s="194"/>
      <c r="BC131" s="202"/>
      <c r="BD131" s="206"/>
      <c r="BE131" s="206"/>
      <c r="BF131" s="206"/>
      <c r="BG131" s="194">
        <v>8</v>
      </c>
      <c r="BH131" s="202">
        <v>16.109000000000002</v>
      </c>
      <c r="BI131" s="206"/>
      <c r="BJ131" s="206"/>
      <c r="BK131" s="206"/>
      <c r="BL131" s="203">
        <f>21.510123594+9.976</f>
        <v>31.486123593999999</v>
      </c>
      <c r="BM131" s="192">
        <f t="shared" si="29"/>
        <v>663.48797306424694</v>
      </c>
      <c r="BN131" s="193">
        <f t="shared" si="30"/>
        <v>503.09042636014698</v>
      </c>
      <c r="BO131" s="194">
        <f t="shared" si="19"/>
        <v>115.60399534269999</v>
      </c>
      <c r="BP131" s="195">
        <f t="shared" si="20"/>
        <v>44.793551361399999</v>
      </c>
      <c r="BQ131" s="187">
        <f t="shared" si="21"/>
        <v>0</v>
      </c>
      <c r="BR131" s="194">
        <v>4.0000000000000001E-3</v>
      </c>
      <c r="BS131" s="195">
        <v>4.5091206724999999</v>
      </c>
      <c r="BT131" s="195"/>
      <c r="BU131" s="195"/>
      <c r="BV131" s="195">
        <v>5.0000000000000001E-4</v>
      </c>
      <c r="BW131" s="195">
        <v>0.3290961832</v>
      </c>
      <c r="BX131" s="195">
        <v>5.0000000000000001E-3</v>
      </c>
      <c r="BY131" s="195">
        <v>4.8054241270000002</v>
      </c>
      <c r="BZ131" s="195">
        <v>6</v>
      </c>
      <c r="CA131" s="195">
        <v>6.7704796700000003</v>
      </c>
      <c r="CB131" s="195">
        <v>108</v>
      </c>
      <c r="CC131" s="202">
        <v>99.189874689999996</v>
      </c>
      <c r="CD131" s="194">
        <v>3.4000000000000002E-2</v>
      </c>
      <c r="CE131" s="195">
        <v>9.4343675014000006</v>
      </c>
      <c r="CF131" s="195">
        <v>6</v>
      </c>
      <c r="CG131" s="195">
        <v>3.067508106</v>
      </c>
      <c r="CH131" s="196">
        <v>13</v>
      </c>
      <c r="CI131" s="195">
        <v>32.291675753999996</v>
      </c>
      <c r="CJ131" s="195"/>
      <c r="CK131" s="202"/>
      <c r="CL131" s="194"/>
      <c r="CM131" s="207"/>
    </row>
    <row r="132" spans="1:91" ht="18" customHeight="1" x14ac:dyDescent="0.25">
      <c r="A132" s="178">
        <f t="shared" si="25"/>
        <v>123</v>
      </c>
      <c r="B132" s="198" t="s">
        <v>225</v>
      </c>
      <c r="C132" s="199">
        <v>1993</v>
      </c>
      <c r="D132" s="199">
        <v>9</v>
      </c>
      <c r="E132" s="199">
        <v>71</v>
      </c>
      <c r="F132" s="199">
        <v>3141.9</v>
      </c>
      <c r="G132" s="199">
        <v>2</v>
      </c>
      <c r="H132" s="180">
        <v>5.84</v>
      </c>
      <c r="I132" s="180">
        <v>6.21</v>
      </c>
      <c r="J132" s="180">
        <f t="shared" si="17"/>
        <v>110092.17600000001</v>
      </c>
      <c r="K132" s="180">
        <f t="shared" si="22"/>
        <v>117067.194</v>
      </c>
      <c r="L132" s="200">
        <v>190.37508</v>
      </c>
      <c r="M132" s="201">
        <f t="shared" si="28"/>
        <v>181.52263877999999</v>
      </c>
      <c r="N132" s="183">
        <f t="shared" si="18"/>
        <v>6.0592342213310415</v>
      </c>
      <c r="O132" s="184">
        <f t="shared" si="23"/>
        <v>227.15937</v>
      </c>
      <c r="P132" s="184">
        <f t="shared" si="24"/>
        <v>216.59645929499999</v>
      </c>
      <c r="Q132" s="194"/>
      <c r="R132" s="195"/>
      <c r="S132" s="195"/>
      <c r="T132" s="195"/>
      <c r="U132" s="195"/>
      <c r="V132" s="202"/>
      <c r="W132" s="194"/>
      <c r="X132" s="195"/>
      <c r="Y132" s="195"/>
      <c r="Z132" s="195"/>
      <c r="AA132" s="195"/>
      <c r="AB132" s="202"/>
      <c r="AC132" s="194">
        <v>0.01</v>
      </c>
      <c r="AD132" s="202">
        <v>5.089499</v>
      </c>
      <c r="AE132" s="194"/>
      <c r="AF132" s="202"/>
      <c r="AG132" s="194"/>
      <c r="AH132" s="203"/>
      <c r="AI132" s="202"/>
      <c r="AJ132" s="194"/>
      <c r="AK132" s="202"/>
      <c r="AL132" s="194">
        <v>1E-3</v>
      </c>
      <c r="AM132" s="202">
        <v>1.321</v>
      </c>
      <c r="AN132" s="194"/>
      <c r="AO132" s="195"/>
      <c r="AP132" s="195"/>
      <c r="AQ132" s="202"/>
      <c r="AR132" s="194"/>
      <c r="AS132" s="202"/>
      <c r="AT132" s="194"/>
      <c r="AU132" s="202"/>
      <c r="AV132" s="194"/>
      <c r="AW132" s="202"/>
      <c r="AX132" s="204"/>
      <c r="AY132" s="205"/>
      <c r="AZ132" s="194">
        <v>5.0000000000000001E-4</v>
      </c>
      <c r="BA132" s="202">
        <v>6.2655000000000003</v>
      </c>
      <c r="BB132" s="194"/>
      <c r="BC132" s="202"/>
      <c r="BD132" s="206"/>
      <c r="BE132" s="206"/>
      <c r="BF132" s="206"/>
      <c r="BG132" s="194"/>
      <c r="BH132" s="202"/>
      <c r="BI132" s="206"/>
      <c r="BJ132" s="206"/>
      <c r="BK132" s="206"/>
      <c r="BL132" s="203">
        <f>2.280243248+9.976</f>
        <v>12.256243248000001</v>
      </c>
      <c r="BM132" s="192">
        <f t="shared" si="29"/>
        <v>104.02894568299999</v>
      </c>
      <c r="BN132" s="193">
        <f t="shared" si="30"/>
        <v>24.932242248000001</v>
      </c>
      <c r="BO132" s="194">
        <f t="shared" si="19"/>
        <v>47.448232359999992</v>
      </c>
      <c r="BP132" s="195">
        <f t="shared" si="20"/>
        <v>31.648471075</v>
      </c>
      <c r="BQ132" s="187">
        <f t="shared" si="21"/>
        <v>0</v>
      </c>
      <c r="BR132" s="194"/>
      <c r="BS132" s="195"/>
      <c r="BT132" s="195"/>
      <c r="BU132" s="195"/>
      <c r="BV132" s="195"/>
      <c r="BW132" s="195"/>
      <c r="BX132" s="195"/>
      <c r="BY132" s="195"/>
      <c r="BZ132" s="195"/>
      <c r="CA132" s="195"/>
      <c r="CB132" s="195">
        <v>53</v>
      </c>
      <c r="CC132" s="202">
        <v>47.448232359999992</v>
      </c>
      <c r="CD132" s="194">
        <v>0.06</v>
      </c>
      <c r="CE132" s="195">
        <v>9.8547514080000003</v>
      </c>
      <c r="CF132" s="195">
        <v>3</v>
      </c>
      <c r="CG132" s="195">
        <v>1.218321574</v>
      </c>
      <c r="CH132" s="196">
        <v>9</v>
      </c>
      <c r="CI132" s="195">
        <v>20.575398093</v>
      </c>
      <c r="CJ132" s="195"/>
      <c r="CK132" s="202"/>
      <c r="CL132" s="194"/>
      <c r="CM132" s="207"/>
    </row>
    <row r="133" spans="1:91" ht="18" customHeight="1" x14ac:dyDescent="0.25">
      <c r="A133" s="178">
        <f t="shared" si="25"/>
        <v>124</v>
      </c>
      <c r="B133" s="198" t="s">
        <v>226</v>
      </c>
      <c r="C133" s="199">
        <v>1994</v>
      </c>
      <c r="D133" s="199">
        <v>9</v>
      </c>
      <c r="E133" s="199">
        <v>54</v>
      </c>
      <c r="F133" s="199">
        <v>3167</v>
      </c>
      <c r="G133" s="199">
        <v>2</v>
      </c>
      <c r="H133" s="180">
        <v>5.84</v>
      </c>
      <c r="I133" s="180">
        <v>6.21</v>
      </c>
      <c r="J133" s="180">
        <f t="shared" si="17"/>
        <v>110971.68</v>
      </c>
      <c r="K133" s="180">
        <f t="shared" si="22"/>
        <v>118002.42</v>
      </c>
      <c r="L133" s="200">
        <v>191.79141999999999</v>
      </c>
      <c r="M133" s="201">
        <f t="shared" si="28"/>
        <v>182.87311896999998</v>
      </c>
      <c r="N133" s="183">
        <f t="shared" si="18"/>
        <v>6.0559336911904005</v>
      </c>
      <c r="O133" s="184">
        <f t="shared" si="23"/>
        <v>228.97409999999996</v>
      </c>
      <c r="P133" s="184">
        <f t="shared" si="24"/>
        <v>218.32680434999997</v>
      </c>
      <c r="Q133" s="194"/>
      <c r="R133" s="195"/>
      <c r="S133" s="195">
        <v>3.3000000000000002E-2</v>
      </c>
      <c r="T133" s="195">
        <v>27.003742525980002</v>
      </c>
      <c r="U133" s="195"/>
      <c r="V133" s="202"/>
      <c r="W133" s="194"/>
      <c r="X133" s="195"/>
      <c r="Y133" s="195"/>
      <c r="Z133" s="195"/>
      <c r="AA133" s="195"/>
      <c r="AB133" s="202"/>
      <c r="AC133" s="194">
        <v>0.23599999999999999</v>
      </c>
      <c r="AD133" s="202">
        <v>54.65945</v>
      </c>
      <c r="AE133" s="194"/>
      <c r="AF133" s="202"/>
      <c r="AG133" s="194"/>
      <c r="AH133" s="203"/>
      <c r="AI133" s="202"/>
      <c r="AJ133" s="194"/>
      <c r="AK133" s="202"/>
      <c r="AL133" s="194"/>
      <c r="AM133" s="202"/>
      <c r="AN133" s="194"/>
      <c r="AO133" s="195"/>
      <c r="AP133" s="195"/>
      <c r="AQ133" s="202"/>
      <c r="AR133" s="194"/>
      <c r="AS133" s="202"/>
      <c r="AT133" s="194"/>
      <c r="AU133" s="202"/>
      <c r="AV133" s="194">
        <v>1</v>
      </c>
      <c r="AW133" s="202">
        <v>5.7585955440000003</v>
      </c>
      <c r="AX133" s="204">
        <v>2</v>
      </c>
      <c r="AY133" s="205">
        <v>0.13386616799999998</v>
      </c>
      <c r="AZ133" s="194">
        <v>5.0000000000000001E-4</v>
      </c>
      <c r="BA133" s="210">
        <v>0.64342121220000004</v>
      </c>
      <c r="BB133" s="194"/>
      <c r="BC133" s="202"/>
      <c r="BD133" s="206"/>
      <c r="BE133" s="206"/>
      <c r="BF133" s="206"/>
      <c r="BG133" s="194"/>
      <c r="BH133" s="202"/>
      <c r="BI133" s="206"/>
      <c r="BJ133" s="206"/>
      <c r="BK133" s="206"/>
      <c r="BL133" s="203">
        <f>0.492391111+9.976</f>
        <v>10.468391111000001</v>
      </c>
      <c r="BM133" s="192">
        <f t="shared" si="29"/>
        <v>147.97246238218003</v>
      </c>
      <c r="BN133" s="193">
        <f t="shared" si="30"/>
        <v>98.667466561180007</v>
      </c>
      <c r="BO133" s="194">
        <f t="shared" si="19"/>
        <v>32.973296314999999</v>
      </c>
      <c r="BP133" s="195">
        <f t="shared" si="20"/>
        <v>16.331699506</v>
      </c>
      <c r="BQ133" s="187">
        <f t="shared" si="21"/>
        <v>0</v>
      </c>
      <c r="BR133" s="194"/>
      <c r="BS133" s="195"/>
      <c r="BT133" s="195"/>
      <c r="BU133" s="195"/>
      <c r="BV133" s="195"/>
      <c r="BW133" s="195"/>
      <c r="BX133" s="195"/>
      <c r="BY133" s="195"/>
      <c r="BZ133" s="195"/>
      <c r="CA133" s="195"/>
      <c r="CB133" s="195">
        <v>36</v>
      </c>
      <c r="CC133" s="202">
        <v>32.973296314999999</v>
      </c>
      <c r="CD133" s="194">
        <v>0.08</v>
      </c>
      <c r="CE133" s="195">
        <v>13.139668544000001</v>
      </c>
      <c r="CF133" s="195"/>
      <c r="CG133" s="195"/>
      <c r="CH133" s="196">
        <v>1</v>
      </c>
      <c r="CI133" s="195">
        <v>3.192030962</v>
      </c>
      <c r="CJ133" s="195"/>
      <c r="CK133" s="202"/>
      <c r="CL133" s="194"/>
      <c r="CM133" s="207"/>
    </row>
    <row r="134" spans="1:91" ht="18.75" customHeight="1" x14ac:dyDescent="0.25">
      <c r="A134" s="178">
        <f t="shared" si="25"/>
        <v>125</v>
      </c>
      <c r="B134" s="198" t="s">
        <v>227</v>
      </c>
      <c r="C134" s="199">
        <v>1994</v>
      </c>
      <c r="D134" s="199">
        <v>9</v>
      </c>
      <c r="E134" s="199">
        <v>36</v>
      </c>
      <c r="F134" s="199">
        <v>1563.4</v>
      </c>
      <c r="G134" s="199">
        <v>1</v>
      </c>
      <c r="H134" s="180">
        <v>5.84</v>
      </c>
      <c r="I134" s="180">
        <v>6.21</v>
      </c>
      <c r="J134" s="180">
        <f t="shared" si="17"/>
        <v>54781.535999999993</v>
      </c>
      <c r="K134" s="180">
        <f t="shared" si="22"/>
        <v>58252.284</v>
      </c>
      <c r="L134" s="200">
        <v>94.375439999999998</v>
      </c>
      <c r="M134" s="201">
        <f t="shared" si="28"/>
        <v>89.986982040000001</v>
      </c>
      <c r="N134" s="183">
        <f t="shared" si="18"/>
        <v>6.0365511065626194</v>
      </c>
      <c r="O134" s="184">
        <f t="shared" si="23"/>
        <v>113.03381999999999</v>
      </c>
      <c r="P134" s="184">
        <f t="shared" si="24"/>
        <v>107.77774737</v>
      </c>
      <c r="Q134" s="194"/>
      <c r="R134" s="195"/>
      <c r="S134" s="195"/>
      <c r="T134" s="195"/>
      <c r="U134" s="195"/>
      <c r="V134" s="202"/>
      <c r="W134" s="194"/>
      <c r="X134" s="195"/>
      <c r="Y134" s="195"/>
      <c r="Z134" s="195"/>
      <c r="AA134" s="195"/>
      <c r="AB134" s="202"/>
      <c r="AC134" s="194"/>
      <c r="AD134" s="202"/>
      <c r="AE134" s="194"/>
      <c r="AF134" s="202"/>
      <c r="AG134" s="194"/>
      <c r="AH134" s="203"/>
      <c r="AI134" s="202"/>
      <c r="AJ134" s="194"/>
      <c r="AK134" s="202"/>
      <c r="AL134" s="194"/>
      <c r="AM134" s="202"/>
      <c r="AN134" s="194"/>
      <c r="AO134" s="195"/>
      <c r="AP134" s="195"/>
      <c r="AQ134" s="202"/>
      <c r="AR134" s="194"/>
      <c r="AS134" s="202"/>
      <c r="AT134" s="194"/>
      <c r="AU134" s="202"/>
      <c r="AV134" s="194"/>
      <c r="AW134" s="202"/>
      <c r="AX134" s="204">
        <v>3</v>
      </c>
      <c r="AY134" s="205">
        <v>1.4970128007715955</v>
      </c>
      <c r="AZ134" s="194"/>
      <c r="BA134" s="202"/>
      <c r="BB134" s="194"/>
      <c r="BC134" s="202"/>
      <c r="BD134" s="206"/>
      <c r="BE134" s="206"/>
      <c r="BF134" s="206"/>
      <c r="BG134" s="194"/>
      <c r="BH134" s="202"/>
      <c r="BI134" s="206"/>
      <c r="BJ134" s="206"/>
      <c r="BK134" s="206"/>
      <c r="BL134" s="203">
        <v>9.9760000000000009</v>
      </c>
      <c r="BM134" s="192">
        <f t="shared" si="29"/>
        <v>35.6769593413716</v>
      </c>
      <c r="BN134" s="193">
        <f t="shared" si="30"/>
        <v>11.473012800771595</v>
      </c>
      <c r="BO134" s="194">
        <f t="shared" si="19"/>
        <v>15.7460864116</v>
      </c>
      <c r="BP134" s="195">
        <f t="shared" si="20"/>
        <v>8.4578601290000002</v>
      </c>
      <c r="BQ134" s="187">
        <f t="shared" si="21"/>
        <v>0</v>
      </c>
      <c r="BR134" s="194"/>
      <c r="BS134" s="195"/>
      <c r="BT134" s="195"/>
      <c r="BU134" s="195"/>
      <c r="BV134" s="195">
        <v>1E-3</v>
      </c>
      <c r="BW134" s="195">
        <v>0.6300858586000001</v>
      </c>
      <c r="BX134" s="195"/>
      <c r="BY134" s="195"/>
      <c r="BZ134" s="195"/>
      <c r="CA134" s="195"/>
      <c r="CB134" s="195">
        <v>17</v>
      </c>
      <c r="CC134" s="202">
        <v>15.116000553000001</v>
      </c>
      <c r="CD134" s="194">
        <v>3.5000000000000003E-2</v>
      </c>
      <c r="CE134" s="195">
        <v>5.7486049880000012</v>
      </c>
      <c r="CF134" s="195"/>
      <c r="CG134" s="195"/>
      <c r="CH134" s="196">
        <v>1</v>
      </c>
      <c r="CI134" s="195">
        <v>2.7092551409999999</v>
      </c>
      <c r="CJ134" s="195"/>
      <c r="CK134" s="202"/>
      <c r="CL134" s="194"/>
      <c r="CM134" s="207"/>
    </row>
    <row r="135" spans="1:91" ht="18.75" customHeight="1" x14ac:dyDescent="0.25">
      <c r="A135" s="178">
        <f t="shared" si="25"/>
        <v>126</v>
      </c>
      <c r="B135" s="198" t="s">
        <v>228</v>
      </c>
      <c r="C135" s="199">
        <v>1982</v>
      </c>
      <c r="D135" s="199">
        <v>9</v>
      </c>
      <c r="E135" s="199">
        <v>358</v>
      </c>
      <c r="F135" s="199">
        <v>17418.400000000001</v>
      </c>
      <c r="G135" s="199">
        <v>10</v>
      </c>
      <c r="H135" s="180">
        <v>5.84</v>
      </c>
      <c r="I135" s="180">
        <v>6.21</v>
      </c>
      <c r="J135" s="180">
        <f t="shared" si="17"/>
        <v>610340.73600000003</v>
      </c>
      <c r="K135" s="180">
        <f t="shared" si="22"/>
        <v>649009.58400000003</v>
      </c>
      <c r="L135" s="200">
        <v>1060.1355900000001</v>
      </c>
      <c r="M135" s="201">
        <f t="shared" si="28"/>
        <v>1010.8392850650001</v>
      </c>
      <c r="N135" s="183">
        <f t="shared" si="18"/>
        <v>6.0862971914756807</v>
      </c>
      <c r="O135" s="184">
        <f t="shared" si="23"/>
        <v>1259.35032</v>
      </c>
      <c r="P135" s="184">
        <f t="shared" si="24"/>
        <v>1200.7905301200001</v>
      </c>
      <c r="Q135" s="194">
        <v>0.5</v>
      </c>
      <c r="R135" s="195">
        <v>273.548</v>
      </c>
      <c r="S135" s="195"/>
      <c r="T135" s="195"/>
      <c r="U135" s="195"/>
      <c r="V135" s="202"/>
      <c r="W135" s="194"/>
      <c r="X135" s="195"/>
      <c r="Y135" s="195"/>
      <c r="Z135" s="195"/>
      <c r="AA135" s="195"/>
      <c r="AB135" s="202"/>
      <c r="AC135" s="194">
        <v>0.53700000000000003</v>
      </c>
      <c r="AD135" s="202">
        <v>113.22235687</v>
      </c>
      <c r="AE135" s="194">
        <v>8.0000000000000002E-3</v>
      </c>
      <c r="AF135" s="202">
        <v>0.71199999999999997</v>
      </c>
      <c r="AG135" s="194"/>
      <c r="AH135" s="203"/>
      <c r="AI135" s="202"/>
      <c r="AJ135" s="194"/>
      <c r="AK135" s="202"/>
      <c r="AL135" s="194">
        <v>5.0000000000000001E-4</v>
      </c>
      <c r="AM135" s="202">
        <v>0.79300000000000004</v>
      </c>
      <c r="AN135" s="194"/>
      <c r="AO135" s="195"/>
      <c r="AP135" s="195"/>
      <c r="AQ135" s="202"/>
      <c r="AR135" s="194">
        <v>1E-3</v>
      </c>
      <c r="AS135" s="202">
        <v>0.13400000000000001</v>
      </c>
      <c r="AT135" s="194">
        <v>1</v>
      </c>
      <c r="AU135" s="202">
        <v>4.1210000000000004</v>
      </c>
      <c r="AV135" s="194"/>
      <c r="AW135" s="202"/>
      <c r="AX135" s="204">
        <v>19</v>
      </c>
      <c r="AY135" s="205">
        <v>7.4511798473716002</v>
      </c>
      <c r="AZ135" s="194">
        <v>1E-3</v>
      </c>
      <c r="BA135" s="202">
        <v>2.2599999999999998</v>
      </c>
      <c r="BB135" s="204">
        <v>1.7829999999999999</v>
      </c>
      <c r="BC135" s="202"/>
      <c r="BD135" s="206"/>
      <c r="BE135" s="206"/>
      <c r="BF135" s="206"/>
      <c r="BG135" s="194"/>
      <c r="BH135" s="202"/>
      <c r="BI135" s="206"/>
      <c r="BJ135" s="206"/>
      <c r="BK135" s="206"/>
      <c r="BL135" s="203">
        <f>203.8553994596+9.976</f>
        <v>213.83139945959999</v>
      </c>
      <c r="BM135" s="192">
        <f t="shared" si="29"/>
        <v>844.6472423337716</v>
      </c>
      <c r="BN135" s="193">
        <f t="shared" si="30"/>
        <v>617.85593617697157</v>
      </c>
      <c r="BO135" s="194">
        <f t="shared" si="19"/>
        <v>135.36684850220001</v>
      </c>
      <c r="BP135" s="195">
        <f t="shared" si="20"/>
        <v>91.424457654599991</v>
      </c>
      <c r="BQ135" s="187">
        <f t="shared" si="21"/>
        <v>0</v>
      </c>
      <c r="BR135" s="194">
        <v>2.1999999999999997E-3</v>
      </c>
      <c r="BS135" s="195">
        <v>3.1932193499999997</v>
      </c>
      <c r="BT135" s="195">
        <v>1E-3</v>
      </c>
      <c r="BU135" s="195">
        <v>0.70043595200000008</v>
      </c>
      <c r="BV135" s="195">
        <v>3.8000000000000006E-2</v>
      </c>
      <c r="BW135" s="195">
        <v>39.142349038799999</v>
      </c>
      <c r="BX135" s="195">
        <v>1.5000000000000001E-2</v>
      </c>
      <c r="BY135" s="195">
        <v>12.827045122400001</v>
      </c>
      <c r="BZ135" s="195">
        <v>2</v>
      </c>
      <c r="CA135" s="195">
        <v>2.7034995899999998</v>
      </c>
      <c r="CB135" s="195">
        <v>87</v>
      </c>
      <c r="CC135" s="202">
        <v>76.800299449000008</v>
      </c>
      <c r="CD135" s="194">
        <v>1.6E-2</v>
      </c>
      <c r="CE135" s="195">
        <v>2.6279337088000001</v>
      </c>
      <c r="CF135" s="195">
        <v>15</v>
      </c>
      <c r="CG135" s="195">
        <v>8.0220718160000004</v>
      </c>
      <c r="CH135" s="196">
        <v>47</v>
      </c>
      <c r="CI135" s="195">
        <v>80.774452129799997</v>
      </c>
      <c r="CJ135" s="195"/>
      <c r="CK135" s="202"/>
      <c r="CL135" s="194"/>
      <c r="CM135" s="207"/>
    </row>
    <row r="136" spans="1:91" ht="18.75" customHeight="1" x14ac:dyDescent="0.25">
      <c r="A136" s="178">
        <f t="shared" si="25"/>
        <v>127</v>
      </c>
      <c r="B136" s="198" t="s">
        <v>229</v>
      </c>
      <c r="C136" s="199">
        <v>1983</v>
      </c>
      <c r="D136" s="199">
        <v>5</v>
      </c>
      <c r="E136" s="199">
        <v>75</v>
      </c>
      <c r="F136" s="199">
        <v>3444</v>
      </c>
      <c r="G136" s="199">
        <v>5</v>
      </c>
      <c r="H136" s="180">
        <v>5.84</v>
      </c>
      <c r="I136" s="180">
        <v>6.21</v>
      </c>
      <c r="J136" s="180">
        <f t="shared" si="17"/>
        <v>120677.75999999999</v>
      </c>
      <c r="K136" s="180">
        <f t="shared" si="22"/>
        <v>128323.44</v>
      </c>
      <c r="L136" s="200">
        <v>208.90788000000001</v>
      </c>
      <c r="M136" s="201">
        <f t="shared" si="28"/>
        <v>199.19366358000002</v>
      </c>
      <c r="N136" s="183">
        <f t="shared" si="18"/>
        <v>6.0658501742160285</v>
      </c>
      <c r="O136" s="184">
        <f t="shared" si="23"/>
        <v>249.00120000000001</v>
      </c>
      <c r="P136" s="184">
        <f t="shared" si="24"/>
        <v>237.42264420000001</v>
      </c>
      <c r="Q136" s="194"/>
      <c r="R136" s="195"/>
      <c r="S136" s="195"/>
      <c r="T136" s="195"/>
      <c r="U136" s="195"/>
      <c r="V136" s="202"/>
      <c r="W136" s="194"/>
      <c r="X136" s="195"/>
      <c r="Y136" s="195"/>
      <c r="Z136" s="195"/>
      <c r="AA136" s="195"/>
      <c r="AB136" s="202"/>
      <c r="AC136" s="194">
        <v>0.2928</v>
      </c>
      <c r="AD136" s="202">
        <v>40.610498499999999</v>
      </c>
      <c r="AE136" s="194"/>
      <c r="AF136" s="202"/>
      <c r="AG136" s="194"/>
      <c r="AH136" s="203"/>
      <c r="AI136" s="202"/>
      <c r="AJ136" s="194"/>
      <c r="AK136" s="202"/>
      <c r="AL136" s="194"/>
      <c r="AM136" s="202"/>
      <c r="AN136" s="194"/>
      <c r="AO136" s="195"/>
      <c r="AP136" s="195"/>
      <c r="AQ136" s="202"/>
      <c r="AR136" s="194"/>
      <c r="AS136" s="202"/>
      <c r="AT136" s="194">
        <v>2</v>
      </c>
      <c r="AU136" s="202">
        <v>1.03</v>
      </c>
      <c r="AV136" s="194">
        <v>1</v>
      </c>
      <c r="AW136" s="202">
        <v>2.5762137960000002</v>
      </c>
      <c r="AX136" s="204">
        <v>6</v>
      </c>
      <c r="AY136" s="205">
        <v>0.99024000000000001</v>
      </c>
      <c r="AZ136" s="194"/>
      <c r="BA136" s="202"/>
      <c r="BB136" s="194"/>
      <c r="BC136" s="202"/>
      <c r="BD136" s="206"/>
      <c r="BE136" s="206"/>
      <c r="BF136" s="206"/>
      <c r="BG136" s="194"/>
      <c r="BH136" s="202"/>
      <c r="BI136" s="206"/>
      <c r="BJ136" s="206"/>
      <c r="BK136" s="206"/>
      <c r="BL136" s="203">
        <v>4.3487109786000007</v>
      </c>
      <c r="BM136" s="192">
        <f t="shared" si="29"/>
        <v>129.32284472629999</v>
      </c>
      <c r="BN136" s="193">
        <f t="shared" si="30"/>
        <v>49.555663274600001</v>
      </c>
      <c r="BO136" s="194">
        <f t="shared" si="19"/>
        <v>40.205585725699997</v>
      </c>
      <c r="BP136" s="195">
        <f t="shared" si="20"/>
        <v>39.561595726</v>
      </c>
      <c r="BQ136" s="187">
        <f t="shared" si="21"/>
        <v>0</v>
      </c>
      <c r="BR136" s="194">
        <v>5.0000000000000001E-3</v>
      </c>
      <c r="BS136" s="195">
        <v>8.7097701333999993</v>
      </c>
      <c r="BT136" s="195"/>
      <c r="BU136" s="195"/>
      <c r="BV136" s="195"/>
      <c r="BW136" s="195"/>
      <c r="BX136" s="195">
        <v>3.0000000000000001E-3</v>
      </c>
      <c r="BY136" s="195">
        <v>3.0677829492999997</v>
      </c>
      <c r="BZ136" s="195"/>
      <c r="CA136" s="195"/>
      <c r="CB136" s="195">
        <v>31</v>
      </c>
      <c r="CC136" s="202">
        <v>28.428032642999998</v>
      </c>
      <c r="CD136" s="194"/>
      <c r="CE136" s="195"/>
      <c r="CF136" s="195">
        <v>3</v>
      </c>
      <c r="CG136" s="195">
        <v>1.0118556330000001</v>
      </c>
      <c r="CH136" s="196">
        <v>19</v>
      </c>
      <c r="CI136" s="195">
        <v>38.549740092999997</v>
      </c>
      <c r="CJ136" s="195"/>
      <c r="CK136" s="202"/>
      <c r="CL136" s="194"/>
      <c r="CM136" s="207"/>
    </row>
    <row r="137" spans="1:91" ht="18.75" customHeight="1" x14ac:dyDescent="0.25">
      <c r="A137" s="178">
        <f t="shared" si="25"/>
        <v>128</v>
      </c>
      <c r="B137" s="198" t="s">
        <v>230</v>
      </c>
      <c r="C137" s="199">
        <v>1983</v>
      </c>
      <c r="D137" s="199">
        <v>5</v>
      </c>
      <c r="E137" s="199">
        <v>75</v>
      </c>
      <c r="F137" s="199">
        <v>3498.3</v>
      </c>
      <c r="G137" s="199">
        <v>5</v>
      </c>
      <c r="H137" s="180">
        <v>5.84</v>
      </c>
      <c r="I137" s="180">
        <v>6.21</v>
      </c>
      <c r="J137" s="180">
        <f t="shared" si="17"/>
        <v>122580.432</v>
      </c>
      <c r="K137" s="180">
        <f t="shared" si="22"/>
        <v>130346.658</v>
      </c>
      <c r="L137" s="200">
        <v>213.24148</v>
      </c>
      <c r="M137" s="201">
        <f t="shared" si="28"/>
        <v>203.32575118</v>
      </c>
      <c r="N137" s="183">
        <f t="shared" si="18"/>
        <v>6.0955744218620467</v>
      </c>
      <c r="O137" s="184">
        <f t="shared" si="23"/>
        <v>252.92708999999999</v>
      </c>
      <c r="P137" s="184">
        <f t="shared" si="24"/>
        <v>241.16598031499998</v>
      </c>
      <c r="Q137" s="194"/>
      <c r="R137" s="195"/>
      <c r="S137" s="195"/>
      <c r="T137" s="195"/>
      <c r="U137" s="195"/>
      <c r="V137" s="202"/>
      <c r="W137" s="194">
        <v>4</v>
      </c>
      <c r="X137" s="195">
        <v>0.28999999999999998</v>
      </c>
      <c r="Y137" s="195"/>
      <c r="Z137" s="195"/>
      <c r="AA137" s="195"/>
      <c r="AB137" s="202"/>
      <c r="AC137" s="194">
        <v>0.02</v>
      </c>
      <c r="AD137" s="202">
        <v>15.065497000000001</v>
      </c>
      <c r="AE137" s="194"/>
      <c r="AF137" s="202"/>
      <c r="AG137" s="194"/>
      <c r="AH137" s="203"/>
      <c r="AI137" s="202"/>
      <c r="AJ137" s="194"/>
      <c r="AK137" s="202"/>
      <c r="AL137" s="194"/>
      <c r="AM137" s="202"/>
      <c r="AN137" s="194"/>
      <c r="AO137" s="195"/>
      <c r="AP137" s="195"/>
      <c r="AQ137" s="202"/>
      <c r="AR137" s="194"/>
      <c r="AS137" s="202"/>
      <c r="AT137" s="194">
        <v>1</v>
      </c>
      <c r="AU137" s="202">
        <v>2.0412637740000004</v>
      </c>
      <c r="AV137" s="194">
        <v>1</v>
      </c>
      <c r="AW137" s="202">
        <v>1.818503856</v>
      </c>
      <c r="AX137" s="204">
        <v>8</v>
      </c>
      <c r="AY137" s="205">
        <v>1.8917823819999999</v>
      </c>
      <c r="AZ137" s="194">
        <v>1E-3</v>
      </c>
      <c r="BA137" s="202">
        <v>0.65300000000000002</v>
      </c>
      <c r="BB137" s="194">
        <v>3.468</v>
      </c>
      <c r="BC137" s="202"/>
      <c r="BD137" s="206"/>
      <c r="BE137" s="206"/>
      <c r="BF137" s="206"/>
      <c r="BG137" s="194"/>
      <c r="BH137" s="202"/>
      <c r="BI137" s="206"/>
      <c r="BJ137" s="206"/>
      <c r="BK137" s="206"/>
      <c r="BL137" s="203">
        <v>3.4607772219999999</v>
      </c>
      <c r="BM137" s="192">
        <f t="shared" si="29"/>
        <v>96.960004985099999</v>
      </c>
      <c r="BN137" s="193">
        <f t="shared" si="30"/>
        <v>28.688824233999998</v>
      </c>
      <c r="BO137" s="194">
        <f t="shared" si="19"/>
        <v>64.885705456099998</v>
      </c>
      <c r="BP137" s="195">
        <f t="shared" si="20"/>
        <v>3.385475295</v>
      </c>
      <c r="BQ137" s="187">
        <f t="shared" si="21"/>
        <v>0</v>
      </c>
      <c r="BR137" s="194">
        <v>6.0000000000000001E-3</v>
      </c>
      <c r="BS137" s="195">
        <v>9.4055280000000003</v>
      </c>
      <c r="BT137" s="195"/>
      <c r="BU137" s="195"/>
      <c r="BV137" s="195">
        <v>1.4499999999999999E-2</v>
      </c>
      <c r="BW137" s="195">
        <v>11.554081292799999</v>
      </c>
      <c r="BX137" s="195">
        <v>1.0499999999999999E-2</v>
      </c>
      <c r="BY137" s="195">
        <v>11.307113029299998</v>
      </c>
      <c r="BZ137" s="195"/>
      <c r="CA137" s="195"/>
      <c r="CB137" s="195">
        <v>38</v>
      </c>
      <c r="CC137" s="202">
        <v>32.618983133999997</v>
      </c>
      <c r="CD137" s="194"/>
      <c r="CE137" s="195"/>
      <c r="CF137" s="195">
        <v>1</v>
      </c>
      <c r="CG137" s="195">
        <v>0.193444333</v>
      </c>
      <c r="CH137" s="196">
        <v>1</v>
      </c>
      <c r="CI137" s="195">
        <v>3.192030962</v>
      </c>
      <c r="CJ137" s="195"/>
      <c r="CK137" s="202"/>
      <c r="CL137" s="194"/>
      <c r="CM137" s="207"/>
    </row>
    <row r="138" spans="1:91" ht="18.75" customHeight="1" x14ac:dyDescent="0.25">
      <c r="A138" s="178">
        <f t="shared" si="25"/>
        <v>129</v>
      </c>
      <c r="B138" s="198" t="s">
        <v>231</v>
      </c>
      <c r="C138" s="199">
        <v>1983</v>
      </c>
      <c r="D138" s="199">
        <v>9</v>
      </c>
      <c r="E138" s="199">
        <v>287</v>
      </c>
      <c r="F138" s="199">
        <v>14116.9</v>
      </c>
      <c r="G138" s="199">
        <v>8</v>
      </c>
      <c r="H138" s="180">
        <v>5.84</v>
      </c>
      <c r="I138" s="180">
        <v>6.21</v>
      </c>
      <c r="J138" s="180">
        <f t="shared" ref="J138:J201" si="31">F138*H138*6</f>
        <v>494656.17599999998</v>
      </c>
      <c r="K138" s="180">
        <f t="shared" si="22"/>
        <v>525995.6939999999</v>
      </c>
      <c r="L138" s="200">
        <v>859.02309000000002</v>
      </c>
      <c r="M138" s="201">
        <f t="shared" si="28"/>
        <v>819.078516315</v>
      </c>
      <c r="N138" s="183">
        <f t="shared" ref="N138:N201" si="32">L138/F138*100</f>
        <v>6.0850688890620468</v>
      </c>
      <c r="O138" s="184">
        <f t="shared" si="23"/>
        <v>1020.6518699999999</v>
      </c>
      <c r="P138" s="184">
        <f t="shared" si="24"/>
        <v>973.19155804499997</v>
      </c>
      <c r="Q138" s="194"/>
      <c r="R138" s="195"/>
      <c r="S138" s="195">
        <v>3.7999999999999999E-2</v>
      </c>
      <c r="T138" s="195">
        <v>26.355999999999998</v>
      </c>
      <c r="U138" s="195"/>
      <c r="V138" s="202"/>
      <c r="W138" s="194"/>
      <c r="X138" s="195"/>
      <c r="Y138" s="195"/>
      <c r="Z138" s="195"/>
      <c r="AA138" s="195"/>
      <c r="AB138" s="202"/>
      <c r="AC138" s="194">
        <v>8.6999999999999994E-2</v>
      </c>
      <c r="AD138" s="202">
        <v>42.505955700000001</v>
      </c>
      <c r="AE138" s="194">
        <v>7.0999999999999994E-2</v>
      </c>
      <c r="AF138" s="202">
        <v>4.6790000000000003</v>
      </c>
      <c r="AG138" s="194"/>
      <c r="AH138" s="203"/>
      <c r="AI138" s="202"/>
      <c r="AJ138" s="194"/>
      <c r="AK138" s="202"/>
      <c r="AL138" s="194">
        <v>1.7000000000000001E-3</v>
      </c>
      <c r="AM138" s="202">
        <v>1.625</v>
      </c>
      <c r="AN138" s="194"/>
      <c r="AO138" s="195"/>
      <c r="AP138" s="195"/>
      <c r="AQ138" s="202"/>
      <c r="AR138" s="194"/>
      <c r="AS138" s="202"/>
      <c r="AT138" s="194"/>
      <c r="AU138" s="202"/>
      <c r="AV138" s="194"/>
      <c r="AW138" s="202"/>
      <c r="AX138" s="204">
        <v>8</v>
      </c>
      <c r="AY138" s="205">
        <v>6.59</v>
      </c>
      <c r="AZ138" s="194">
        <v>1.6E-2</v>
      </c>
      <c r="BA138" s="202">
        <v>17.084669999999999</v>
      </c>
      <c r="BB138" s="194">
        <v>5.7229999999999999</v>
      </c>
      <c r="BC138" s="202"/>
      <c r="BD138" s="206"/>
      <c r="BE138" s="206"/>
      <c r="BF138" s="206"/>
      <c r="BG138" s="194">
        <v>15</v>
      </c>
      <c r="BH138" s="202">
        <v>33.011000000000003</v>
      </c>
      <c r="BI138" s="206"/>
      <c r="BJ138" s="206"/>
      <c r="BK138" s="206"/>
      <c r="BL138" s="203">
        <f>57.0187866326+9.976</f>
        <v>66.994786632599997</v>
      </c>
      <c r="BM138" s="192">
        <f t="shared" si="29"/>
        <v>317.86686064949998</v>
      </c>
      <c r="BN138" s="193">
        <f t="shared" si="30"/>
        <v>204.5694123326</v>
      </c>
      <c r="BO138" s="194">
        <f t="shared" ref="BO138:BO201" si="33">BS138+BU138+BW138+BY138+CA138+CC138</f>
        <v>72.421306193849986</v>
      </c>
      <c r="BP138" s="195">
        <f t="shared" ref="BP138:BP201" si="34">CE138+CG138+CI138</f>
        <v>40.876142123049995</v>
      </c>
      <c r="BQ138" s="187">
        <f t="shared" ref="BQ138:BQ201" si="35">CK138</f>
        <v>0</v>
      </c>
      <c r="BR138" s="194"/>
      <c r="BS138" s="195"/>
      <c r="BT138" s="195"/>
      <c r="BU138" s="195"/>
      <c r="BV138" s="195">
        <v>1.4E-2</v>
      </c>
      <c r="BW138" s="195">
        <v>12.314687723399999</v>
      </c>
      <c r="BX138" s="195">
        <v>5.0000000000000001E-3</v>
      </c>
      <c r="BY138" s="195">
        <v>5.4075617924500001</v>
      </c>
      <c r="BZ138" s="195">
        <v>1</v>
      </c>
      <c r="CA138" s="195">
        <v>1.117559</v>
      </c>
      <c r="CB138" s="195">
        <v>57</v>
      </c>
      <c r="CC138" s="202">
        <v>53.581497677999991</v>
      </c>
      <c r="CD138" s="194">
        <v>7.4999999999999997E-3</v>
      </c>
      <c r="CE138" s="195">
        <v>1.56837692325</v>
      </c>
      <c r="CF138" s="195">
        <v>13</v>
      </c>
      <c r="CG138" s="195">
        <v>4.4617447190000004</v>
      </c>
      <c r="CH138" s="196">
        <v>14</v>
      </c>
      <c r="CI138" s="195">
        <v>34.846020480799993</v>
      </c>
      <c r="CJ138" s="195"/>
      <c r="CK138" s="202"/>
      <c r="CL138" s="194"/>
      <c r="CM138" s="207"/>
    </row>
    <row r="139" spans="1:91" ht="18.75" customHeight="1" x14ac:dyDescent="0.25">
      <c r="A139" s="178">
        <f t="shared" si="25"/>
        <v>130</v>
      </c>
      <c r="B139" s="198" t="s">
        <v>232</v>
      </c>
      <c r="C139" s="199">
        <v>1997</v>
      </c>
      <c r="D139" s="199">
        <v>9</v>
      </c>
      <c r="E139" s="199">
        <v>36</v>
      </c>
      <c r="F139" s="199">
        <v>2204.1</v>
      </c>
      <c r="G139" s="199">
        <v>1</v>
      </c>
      <c r="H139" s="180">
        <v>5.84</v>
      </c>
      <c r="I139" s="180">
        <v>6.21</v>
      </c>
      <c r="J139" s="180">
        <f t="shared" si="31"/>
        <v>77231.66399999999</v>
      </c>
      <c r="K139" s="180">
        <f t="shared" ref="K139:K202" si="36">F139*I139*6</f>
        <v>82124.766000000003</v>
      </c>
      <c r="L139" s="200">
        <v>127.0074</v>
      </c>
      <c r="M139" s="201">
        <f t="shared" si="28"/>
        <v>121.10155590000001</v>
      </c>
      <c r="N139" s="183">
        <f t="shared" si="32"/>
        <v>5.7623247584047919</v>
      </c>
      <c r="O139" s="184">
        <f t="shared" ref="O139:O202" si="37">(J139+K139)/1000</f>
        <v>159.35642999999999</v>
      </c>
      <c r="P139" s="184">
        <f t="shared" ref="P139:P202" si="38">O139*0.9535</f>
        <v>151.94635600499998</v>
      </c>
      <c r="Q139" s="194"/>
      <c r="R139" s="195"/>
      <c r="S139" s="195"/>
      <c r="T139" s="195"/>
      <c r="U139" s="195"/>
      <c r="V139" s="202"/>
      <c r="W139" s="194"/>
      <c r="X139" s="195"/>
      <c r="Y139" s="195"/>
      <c r="Z139" s="195"/>
      <c r="AA139" s="195"/>
      <c r="AB139" s="202"/>
      <c r="AC139" s="194">
        <v>0.15159999999999998</v>
      </c>
      <c r="AD139" s="202">
        <v>42.768875850000001</v>
      </c>
      <c r="AE139" s="194"/>
      <c r="AF139" s="202"/>
      <c r="AG139" s="194"/>
      <c r="AH139" s="203"/>
      <c r="AI139" s="202"/>
      <c r="AJ139" s="194"/>
      <c r="AK139" s="202"/>
      <c r="AL139" s="194"/>
      <c r="AM139" s="202"/>
      <c r="AN139" s="194"/>
      <c r="AO139" s="195"/>
      <c r="AP139" s="195"/>
      <c r="AQ139" s="202"/>
      <c r="AR139" s="194"/>
      <c r="AS139" s="202"/>
      <c r="AT139" s="194"/>
      <c r="AU139" s="202"/>
      <c r="AV139" s="194"/>
      <c r="AW139" s="202"/>
      <c r="AX139" s="204"/>
      <c r="AY139" s="205"/>
      <c r="AZ139" s="194"/>
      <c r="BA139" s="202"/>
      <c r="BB139" s="194"/>
      <c r="BC139" s="202"/>
      <c r="BD139" s="206"/>
      <c r="BE139" s="206"/>
      <c r="BF139" s="206"/>
      <c r="BG139" s="194"/>
      <c r="BH139" s="202"/>
      <c r="BI139" s="206"/>
      <c r="BJ139" s="206"/>
      <c r="BK139" s="206"/>
      <c r="BL139" s="203">
        <f>2.813000183+9.976</f>
        <v>12.789000183000001</v>
      </c>
      <c r="BM139" s="192">
        <f t="shared" si="29"/>
        <v>155.90028890580001</v>
      </c>
      <c r="BN139" s="193">
        <f t="shared" si="30"/>
        <v>55.557876032999999</v>
      </c>
      <c r="BO139" s="194">
        <f t="shared" si="33"/>
        <v>56.059489195999994</v>
      </c>
      <c r="BP139" s="195">
        <f t="shared" si="34"/>
        <v>44.28292367680001</v>
      </c>
      <c r="BQ139" s="187">
        <f t="shared" si="35"/>
        <v>0</v>
      </c>
      <c r="BR139" s="194"/>
      <c r="BS139" s="195"/>
      <c r="BT139" s="195"/>
      <c r="BU139" s="195"/>
      <c r="BV139" s="195"/>
      <c r="BW139" s="195"/>
      <c r="BX139" s="195">
        <v>2E-3</v>
      </c>
      <c r="BY139" s="195">
        <v>3.3815650000000002</v>
      </c>
      <c r="BZ139" s="195"/>
      <c r="CA139" s="195"/>
      <c r="CB139" s="195">
        <v>66</v>
      </c>
      <c r="CC139" s="202">
        <v>52.677924195999992</v>
      </c>
      <c r="CD139" s="194">
        <v>0.09</v>
      </c>
      <c r="CE139" s="195">
        <v>39.173765216000007</v>
      </c>
      <c r="CF139" s="195">
        <v>5</v>
      </c>
      <c r="CG139" s="195">
        <v>2.2933980480000002</v>
      </c>
      <c r="CH139" s="196">
        <v>2</v>
      </c>
      <c r="CI139" s="195">
        <v>2.8157604128</v>
      </c>
      <c r="CJ139" s="195"/>
      <c r="CK139" s="202"/>
      <c r="CL139" s="194"/>
      <c r="CM139" s="207"/>
    </row>
    <row r="140" spans="1:91" ht="18.75" customHeight="1" x14ac:dyDescent="0.25">
      <c r="A140" s="178">
        <f t="shared" ref="A140:A203" si="39">A139+1</f>
        <v>131</v>
      </c>
      <c r="B140" s="198" t="s">
        <v>233</v>
      </c>
      <c r="C140" s="199">
        <v>1997</v>
      </c>
      <c r="D140" s="199">
        <v>9</v>
      </c>
      <c r="E140" s="199">
        <v>36</v>
      </c>
      <c r="F140" s="199">
        <v>1623.8</v>
      </c>
      <c r="G140" s="199">
        <v>1</v>
      </c>
      <c r="H140" s="180">
        <v>5.84</v>
      </c>
      <c r="I140" s="180">
        <v>6.21</v>
      </c>
      <c r="J140" s="180">
        <f t="shared" si="31"/>
        <v>56897.952000000005</v>
      </c>
      <c r="K140" s="180">
        <f t="shared" si="36"/>
        <v>60502.787999999993</v>
      </c>
      <c r="L140" s="200">
        <v>96.347279999999998</v>
      </c>
      <c r="M140" s="201">
        <f t="shared" si="28"/>
        <v>91.867131479999998</v>
      </c>
      <c r="N140" s="183">
        <f t="shared" si="32"/>
        <v>5.9334450055425547</v>
      </c>
      <c r="O140" s="184">
        <f t="shared" si="37"/>
        <v>117.40073999999998</v>
      </c>
      <c r="P140" s="184">
        <f t="shared" si="38"/>
        <v>111.94160558999998</v>
      </c>
      <c r="Q140" s="194"/>
      <c r="R140" s="195"/>
      <c r="S140" s="195">
        <v>8.0000000000000002E-3</v>
      </c>
      <c r="T140" s="195">
        <v>6.1760000000000002</v>
      </c>
      <c r="U140" s="195"/>
      <c r="V140" s="202"/>
      <c r="W140" s="194"/>
      <c r="X140" s="195"/>
      <c r="Y140" s="195"/>
      <c r="Z140" s="195"/>
      <c r="AA140" s="195"/>
      <c r="AB140" s="202"/>
      <c r="AC140" s="194">
        <v>0.15039999999999998</v>
      </c>
      <c r="AD140" s="202">
        <v>35.016679340000003</v>
      </c>
      <c r="AE140" s="194">
        <v>1.4999999999999999E-2</v>
      </c>
      <c r="AF140" s="202">
        <v>2.2389999999999999</v>
      </c>
      <c r="AG140" s="194"/>
      <c r="AH140" s="203"/>
      <c r="AI140" s="202"/>
      <c r="AJ140" s="194"/>
      <c r="AK140" s="202"/>
      <c r="AL140" s="194"/>
      <c r="AM140" s="202"/>
      <c r="AN140" s="194"/>
      <c r="AO140" s="195"/>
      <c r="AP140" s="195"/>
      <c r="AQ140" s="202"/>
      <c r="AR140" s="194"/>
      <c r="AS140" s="202"/>
      <c r="AT140" s="194"/>
      <c r="AU140" s="202"/>
      <c r="AV140" s="194"/>
      <c r="AW140" s="202"/>
      <c r="AX140" s="204"/>
      <c r="AY140" s="205"/>
      <c r="AZ140" s="194">
        <v>5.0000000000000001E-3</v>
      </c>
      <c r="BA140" s="202">
        <v>2.8264999999999998</v>
      </c>
      <c r="BB140" s="194"/>
      <c r="BC140" s="202"/>
      <c r="BD140" s="206"/>
      <c r="BE140" s="206"/>
      <c r="BF140" s="206"/>
      <c r="BG140" s="194"/>
      <c r="BH140" s="202"/>
      <c r="BI140" s="206"/>
      <c r="BJ140" s="206"/>
      <c r="BK140" s="206"/>
      <c r="BL140" s="203">
        <f>12.8063519444+9.976</f>
        <v>22.782351944399998</v>
      </c>
      <c r="BM140" s="192">
        <f t="shared" si="29"/>
        <v>76.181584484400005</v>
      </c>
      <c r="BN140" s="193">
        <f t="shared" si="30"/>
        <v>69.040531284400004</v>
      </c>
      <c r="BO140" s="194">
        <f t="shared" si="33"/>
        <v>3.1748422380000001</v>
      </c>
      <c r="BP140" s="195">
        <f t="shared" si="34"/>
        <v>3.9662109619999999</v>
      </c>
      <c r="BQ140" s="187">
        <f t="shared" si="35"/>
        <v>0</v>
      </c>
      <c r="BR140" s="194"/>
      <c r="BS140" s="195"/>
      <c r="BT140" s="195"/>
      <c r="BU140" s="195"/>
      <c r="BV140" s="195"/>
      <c r="BW140" s="195"/>
      <c r="BX140" s="195"/>
      <c r="BY140" s="195"/>
      <c r="BZ140" s="195"/>
      <c r="CA140" s="195"/>
      <c r="CB140" s="195">
        <v>3</v>
      </c>
      <c r="CC140" s="202">
        <v>3.1748422380000001</v>
      </c>
      <c r="CD140" s="194"/>
      <c r="CE140" s="195"/>
      <c r="CF140" s="195">
        <v>2</v>
      </c>
      <c r="CG140" s="195">
        <v>0.77417999999999998</v>
      </c>
      <c r="CH140" s="196">
        <v>1</v>
      </c>
      <c r="CI140" s="195">
        <v>3.192030962</v>
      </c>
      <c r="CJ140" s="195"/>
      <c r="CK140" s="202"/>
      <c r="CL140" s="194"/>
      <c r="CM140" s="207"/>
    </row>
    <row r="141" spans="1:91" ht="18.75" customHeight="1" x14ac:dyDescent="0.25">
      <c r="A141" s="178">
        <f t="shared" si="39"/>
        <v>132</v>
      </c>
      <c r="B141" s="232" t="s">
        <v>234</v>
      </c>
      <c r="C141" s="233">
        <v>1998</v>
      </c>
      <c r="D141" s="233">
        <v>9</v>
      </c>
      <c r="E141" s="233">
        <v>72</v>
      </c>
      <c r="F141" s="233">
        <v>4137.8999999999996</v>
      </c>
      <c r="G141" s="233">
        <v>2</v>
      </c>
      <c r="H141" s="180">
        <v>5.84</v>
      </c>
      <c r="I141" s="180">
        <v>6.21</v>
      </c>
      <c r="J141" s="180">
        <f t="shared" si="31"/>
        <v>144992.01599999997</v>
      </c>
      <c r="K141" s="180">
        <f t="shared" si="36"/>
        <v>154178.15399999998</v>
      </c>
      <c r="L141" s="200">
        <v>198.619</v>
      </c>
      <c r="M141" s="201">
        <v>189.3832165</v>
      </c>
      <c r="N141" s="183">
        <f t="shared" si="32"/>
        <v>4.799995166630417</v>
      </c>
      <c r="O141" s="184">
        <f t="shared" si="37"/>
        <v>299.17016999999993</v>
      </c>
      <c r="P141" s="184">
        <f t="shared" si="38"/>
        <v>285.25875709499991</v>
      </c>
      <c r="Q141" s="194"/>
      <c r="R141" s="195"/>
      <c r="S141" s="195"/>
      <c r="T141" s="195"/>
      <c r="U141" s="195"/>
      <c r="V141" s="202"/>
      <c r="W141" s="194">
        <v>2</v>
      </c>
      <c r="X141" s="195">
        <v>0.28999999999999998</v>
      </c>
      <c r="Y141" s="195"/>
      <c r="Z141" s="195"/>
      <c r="AA141" s="195"/>
      <c r="AB141" s="202"/>
      <c r="AC141" s="194">
        <v>0.15980000000000003</v>
      </c>
      <c r="AD141" s="202">
        <v>36.181994870000004</v>
      </c>
      <c r="AE141" s="194">
        <v>1.4999999999999999E-2</v>
      </c>
      <c r="AF141" s="202">
        <v>2.2389999999999999</v>
      </c>
      <c r="AG141" s="194">
        <v>0.53700000000000003</v>
      </c>
      <c r="AH141" s="203">
        <v>2</v>
      </c>
      <c r="AI141" s="202">
        <v>577.35199999999998</v>
      </c>
      <c r="AJ141" s="194"/>
      <c r="AK141" s="202"/>
      <c r="AL141" s="194">
        <v>1.4499999999999999E-3</v>
      </c>
      <c r="AM141" s="202">
        <v>1.9470000000000001</v>
      </c>
      <c r="AN141" s="194"/>
      <c r="AO141" s="195"/>
      <c r="AP141" s="195"/>
      <c r="AQ141" s="202"/>
      <c r="AR141" s="194"/>
      <c r="AS141" s="202"/>
      <c r="AT141" s="194">
        <v>3</v>
      </c>
      <c r="AU141" s="202">
        <v>4.1304933999999998</v>
      </c>
      <c r="AV141" s="194">
        <v>4</v>
      </c>
      <c r="AW141" s="202">
        <v>64.680000000000007</v>
      </c>
      <c r="AX141" s="204">
        <v>7</v>
      </c>
      <c r="AY141" s="205">
        <v>1.1324025302</v>
      </c>
      <c r="AZ141" s="194">
        <v>5.0000000000000001E-3</v>
      </c>
      <c r="BA141" s="202">
        <v>4.6420000000000003</v>
      </c>
      <c r="BB141" s="194"/>
      <c r="BC141" s="202"/>
      <c r="BD141" s="206"/>
      <c r="BE141" s="206"/>
      <c r="BF141" s="206"/>
      <c r="BG141" s="194"/>
      <c r="BH141" s="202"/>
      <c r="BI141" s="206"/>
      <c r="BJ141" s="206"/>
      <c r="BK141" s="206"/>
      <c r="BL141" s="203">
        <f>6.800572028+9.976</f>
        <v>16.776572028</v>
      </c>
      <c r="BM141" s="192">
        <f t="shared" si="29"/>
        <v>780.2145456682</v>
      </c>
      <c r="BN141" s="193">
        <f t="shared" si="30"/>
        <v>709.37146282820004</v>
      </c>
      <c r="BO141" s="194">
        <f t="shared" si="33"/>
        <v>68.051640491000001</v>
      </c>
      <c r="BP141" s="195">
        <f t="shared" si="34"/>
        <v>2.791442349</v>
      </c>
      <c r="BQ141" s="187">
        <f t="shared" si="35"/>
        <v>0</v>
      </c>
      <c r="BR141" s="194">
        <v>1E-3</v>
      </c>
      <c r="BS141" s="195">
        <v>1.1919</v>
      </c>
      <c r="BT141" s="195"/>
      <c r="BU141" s="195"/>
      <c r="BV141" s="195">
        <v>6.5000000000000006E-3</v>
      </c>
      <c r="BW141" s="195">
        <v>10.013494675</v>
      </c>
      <c r="BX141" s="195"/>
      <c r="BY141" s="195"/>
      <c r="BZ141" s="195">
        <v>2</v>
      </c>
      <c r="CA141" s="195">
        <v>8.541499</v>
      </c>
      <c r="CB141" s="195">
        <v>53</v>
      </c>
      <c r="CC141" s="202">
        <v>48.304746816000005</v>
      </c>
      <c r="CD141" s="194"/>
      <c r="CE141" s="195"/>
      <c r="CF141" s="195">
        <v>1</v>
      </c>
      <c r="CG141" s="195">
        <v>1.360264167</v>
      </c>
      <c r="CH141" s="196">
        <v>1</v>
      </c>
      <c r="CI141" s="234">
        <v>1.431178182</v>
      </c>
      <c r="CJ141" s="234"/>
      <c r="CK141" s="202"/>
      <c r="CL141" s="194"/>
      <c r="CM141" s="207"/>
    </row>
    <row r="142" spans="1:91" ht="18.75" customHeight="1" x14ac:dyDescent="0.25">
      <c r="A142" s="178">
        <f t="shared" si="39"/>
        <v>133</v>
      </c>
      <c r="B142" s="198" t="s">
        <v>235</v>
      </c>
      <c r="C142" s="199">
        <v>1984</v>
      </c>
      <c r="D142" s="199">
        <v>5</v>
      </c>
      <c r="E142" s="199">
        <v>74</v>
      </c>
      <c r="F142" s="199">
        <v>4123.5</v>
      </c>
      <c r="G142" s="199">
        <v>5</v>
      </c>
      <c r="H142" s="180">
        <v>5.84</v>
      </c>
      <c r="I142" s="180">
        <v>6.21</v>
      </c>
      <c r="J142" s="180">
        <f t="shared" si="31"/>
        <v>144487.44</v>
      </c>
      <c r="K142" s="180">
        <f t="shared" si="36"/>
        <v>153641.61000000002</v>
      </c>
      <c r="L142" s="200">
        <v>211.45537999999999</v>
      </c>
      <c r="M142" s="201">
        <f t="shared" ref="M142:M157" si="40">L142*$M$2</f>
        <v>201.62270483</v>
      </c>
      <c r="N142" s="183">
        <f t="shared" si="32"/>
        <v>5.1280557778586155</v>
      </c>
      <c r="O142" s="184">
        <f t="shared" si="37"/>
        <v>298.12905000000006</v>
      </c>
      <c r="P142" s="184">
        <f t="shared" si="38"/>
        <v>284.26604917500009</v>
      </c>
      <c r="Q142" s="194"/>
      <c r="R142" s="195"/>
      <c r="S142" s="195">
        <v>1E-3</v>
      </c>
      <c r="T142" s="195">
        <v>0.27300000000000002</v>
      </c>
      <c r="U142" s="195"/>
      <c r="V142" s="202"/>
      <c r="W142" s="194"/>
      <c r="X142" s="195"/>
      <c r="Y142" s="195"/>
      <c r="Z142" s="195"/>
      <c r="AA142" s="195"/>
      <c r="AB142" s="202"/>
      <c r="AC142" s="194"/>
      <c r="AD142" s="202"/>
      <c r="AE142" s="194"/>
      <c r="AF142" s="202"/>
      <c r="AG142" s="194"/>
      <c r="AH142" s="203"/>
      <c r="AI142" s="202"/>
      <c r="AJ142" s="194"/>
      <c r="AK142" s="202"/>
      <c r="AL142" s="194"/>
      <c r="AM142" s="202"/>
      <c r="AN142" s="194"/>
      <c r="AO142" s="195"/>
      <c r="AP142" s="195"/>
      <c r="AQ142" s="202"/>
      <c r="AR142" s="194"/>
      <c r="AS142" s="202"/>
      <c r="AT142" s="194">
        <v>2</v>
      </c>
      <c r="AU142" s="202">
        <v>24.8404934</v>
      </c>
      <c r="AV142" s="194"/>
      <c r="AW142" s="202"/>
      <c r="AX142" s="204">
        <v>9</v>
      </c>
      <c r="AY142" s="205">
        <v>1.1042909190000001</v>
      </c>
      <c r="AZ142" s="194">
        <v>1.2970000000000001E-2</v>
      </c>
      <c r="BA142" s="202">
        <v>24.26942</v>
      </c>
      <c r="BB142" s="194">
        <v>1.145</v>
      </c>
      <c r="BC142" s="202"/>
      <c r="BD142" s="206"/>
      <c r="BE142" s="206"/>
      <c r="BF142" s="206"/>
      <c r="BG142" s="194"/>
      <c r="BH142" s="202"/>
      <c r="BI142" s="206"/>
      <c r="BJ142" s="206">
        <f>0.39+0.015</f>
        <v>0.40500000000000003</v>
      </c>
      <c r="BK142" s="206">
        <f>233.456+42.32</f>
        <v>275.77600000000001</v>
      </c>
      <c r="BL142" s="203">
        <v>7.5549697829999989</v>
      </c>
      <c r="BM142" s="192">
        <f t="shared" si="29"/>
        <v>396.75688933179998</v>
      </c>
      <c r="BN142" s="193">
        <f t="shared" si="30"/>
        <v>334.96317410199998</v>
      </c>
      <c r="BO142" s="194">
        <f t="shared" si="33"/>
        <v>25.370865230599996</v>
      </c>
      <c r="BP142" s="195">
        <f t="shared" si="34"/>
        <v>36.422849999200004</v>
      </c>
      <c r="BQ142" s="187">
        <f t="shared" si="35"/>
        <v>0</v>
      </c>
      <c r="BR142" s="194"/>
      <c r="BS142" s="195"/>
      <c r="BT142" s="195">
        <v>1E-3</v>
      </c>
      <c r="BU142" s="195">
        <v>1.3226600000000002</v>
      </c>
      <c r="BV142" s="195">
        <v>6.0000000000000001E-3</v>
      </c>
      <c r="BW142" s="195">
        <v>4.9736138975999999</v>
      </c>
      <c r="BX142" s="195">
        <v>5.0000000000000001E-4</v>
      </c>
      <c r="BY142" s="195">
        <v>0.72061807499999997</v>
      </c>
      <c r="BZ142" s="195"/>
      <c r="CA142" s="195"/>
      <c r="CB142" s="195">
        <v>18</v>
      </c>
      <c r="CC142" s="202">
        <v>18.353973257999996</v>
      </c>
      <c r="CD142" s="194">
        <v>8.0000000000000002E-3</v>
      </c>
      <c r="CE142" s="195">
        <v>1.9795128792000001</v>
      </c>
      <c r="CF142" s="195">
        <v>5</v>
      </c>
      <c r="CG142" s="195">
        <v>2.6126313950000002</v>
      </c>
      <c r="CH142" s="196">
        <v>13</v>
      </c>
      <c r="CI142" s="234">
        <v>31.830705725000001</v>
      </c>
      <c r="CJ142" s="234"/>
      <c r="CK142" s="202"/>
      <c r="CL142" s="194"/>
      <c r="CM142" s="207"/>
    </row>
    <row r="143" spans="1:91" ht="18.75" customHeight="1" x14ac:dyDescent="0.25">
      <c r="A143" s="178">
        <f t="shared" si="39"/>
        <v>134</v>
      </c>
      <c r="B143" s="198" t="s">
        <v>236</v>
      </c>
      <c r="C143" s="199">
        <v>1996</v>
      </c>
      <c r="D143" s="199">
        <v>9</v>
      </c>
      <c r="E143" s="199">
        <v>70</v>
      </c>
      <c r="F143" s="199">
        <v>3808</v>
      </c>
      <c r="G143" s="199">
        <v>2</v>
      </c>
      <c r="H143" s="180">
        <v>5.84</v>
      </c>
      <c r="I143" s="180">
        <v>6.21</v>
      </c>
      <c r="J143" s="180">
        <f t="shared" si="31"/>
        <v>133432.32000000001</v>
      </c>
      <c r="K143" s="180">
        <f t="shared" si="36"/>
        <v>141886.08000000002</v>
      </c>
      <c r="L143" s="200">
        <v>228.60846000000001</v>
      </c>
      <c r="M143" s="201">
        <f t="shared" si="40"/>
        <v>217.97816661000002</v>
      </c>
      <c r="N143" s="183">
        <f t="shared" si="32"/>
        <v>6.0033734243697481</v>
      </c>
      <c r="O143" s="184">
        <f t="shared" si="37"/>
        <v>275.3184</v>
      </c>
      <c r="P143" s="184">
        <f t="shared" si="38"/>
        <v>262.51609439999999</v>
      </c>
      <c r="Q143" s="194"/>
      <c r="R143" s="195"/>
      <c r="S143" s="195"/>
      <c r="T143" s="195"/>
      <c r="U143" s="195"/>
      <c r="V143" s="202"/>
      <c r="W143" s="194"/>
      <c r="X143" s="195"/>
      <c r="Y143" s="195"/>
      <c r="Z143" s="195"/>
      <c r="AA143" s="195"/>
      <c r="AB143" s="202"/>
      <c r="AC143" s="194">
        <v>0.186</v>
      </c>
      <c r="AD143" s="202">
        <v>51.954499900000002</v>
      </c>
      <c r="AE143" s="194"/>
      <c r="AF143" s="202"/>
      <c r="AG143" s="194"/>
      <c r="AH143" s="203"/>
      <c r="AI143" s="202"/>
      <c r="AJ143" s="194"/>
      <c r="AK143" s="202"/>
      <c r="AL143" s="194">
        <v>1E-3</v>
      </c>
      <c r="AM143" s="202">
        <v>1.2290000000000001</v>
      </c>
      <c r="AN143" s="194"/>
      <c r="AO143" s="195"/>
      <c r="AP143" s="195"/>
      <c r="AQ143" s="202"/>
      <c r="AR143" s="194"/>
      <c r="AS143" s="202"/>
      <c r="AT143" s="194">
        <v>1</v>
      </c>
      <c r="AU143" s="202">
        <v>1.466</v>
      </c>
      <c r="AV143" s="194">
        <v>4</v>
      </c>
      <c r="AW143" s="202">
        <v>64.680000000000007</v>
      </c>
      <c r="AX143" s="204"/>
      <c r="AY143" s="205"/>
      <c r="AZ143" s="194">
        <v>2.5000000000000001E-3</v>
      </c>
      <c r="BA143" s="202">
        <v>0.50799000000000005</v>
      </c>
      <c r="BB143" s="194"/>
      <c r="BC143" s="202"/>
      <c r="BD143" s="206"/>
      <c r="BE143" s="206"/>
      <c r="BF143" s="206"/>
      <c r="BG143" s="194"/>
      <c r="BH143" s="202"/>
      <c r="BI143" s="206"/>
      <c r="BJ143" s="206"/>
      <c r="BK143" s="206"/>
      <c r="BL143" s="203">
        <f>3.966291379+9.976</f>
        <v>13.942291379</v>
      </c>
      <c r="BM143" s="192">
        <f t="shared" si="29"/>
        <v>233.65075006300003</v>
      </c>
      <c r="BN143" s="193">
        <f t="shared" si="30"/>
        <v>133.77978127900002</v>
      </c>
      <c r="BO143" s="194">
        <f t="shared" si="33"/>
        <v>67.489070343999998</v>
      </c>
      <c r="BP143" s="195">
        <f t="shared" si="34"/>
        <v>32.381898440000001</v>
      </c>
      <c r="BQ143" s="187">
        <f t="shared" si="35"/>
        <v>0</v>
      </c>
      <c r="BR143" s="194">
        <v>4.0000000000000001E-3</v>
      </c>
      <c r="BS143" s="195">
        <v>6.5188584360000004</v>
      </c>
      <c r="BT143" s="195">
        <v>5.0000000000000001E-4</v>
      </c>
      <c r="BU143" s="195">
        <v>0.66133000000000008</v>
      </c>
      <c r="BV143" s="195"/>
      <c r="BW143" s="195"/>
      <c r="BX143" s="195"/>
      <c r="BY143" s="195"/>
      <c r="BZ143" s="195"/>
      <c r="CA143" s="195"/>
      <c r="CB143" s="195">
        <v>70</v>
      </c>
      <c r="CC143" s="202">
        <v>60.308881907999996</v>
      </c>
      <c r="CD143" s="194">
        <v>0.04</v>
      </c>
      <c r="CE143" s="195">
        <v>10.534466864000001</v>
      </c>
      <c r="CF143" s="195">
        <v>1</v>
      </c>
      <c r="CG143" s="195">
        <v>0.90700647099999998</v>
      </c>
      <c r="CH143" s="196">
        <v>9</v>
      </c>
      <c r="CI143" s="234">
        <v>20.940425104999999</v>
      </c>
      <c r="CJ143" s="234"/>
      <c r="CK143" s="202"/>
      <c r="CL143" s="194"/>
      <c r="CM143" s="207"/>
    </row>
    <row r="144" spans="1:91" ht="18.75" customHeight="1" x14ac:dyDescent="0.25">
      <c r="A144" s="178">
        <f t="shared" si="39"/>
        <v>135</v>
      </c>
      <c r="B144" s="198" t="s">
        <v>237</v>
      </c>
      <c r="C144" s="199">
        <v>1983</v>
      </c>
      <c r="D144" s="199">
        <v>9</v>
      </c>
      <c r="E144" s="199">
        <v>323</v>
      </c>
      <c r="F144" s="199">
        <v>16031.6</v>
      </c>
      <c r="G144" s="199">
        <v>9</v>
      </c>
      <c r="H144" s="180">
        <v>5.84</v>
      </c>
      <c r="I144" s="180">
        <v>6.21</v>
      </c>
      <c r="J144" s="180">
        <f t="shared" si="31"/>
        <v>561747.26399999997</v>
      </c>
      <c r="K144" s="180">
        <f t="shared" si="36"/>
        <v>597337.41599999997</v>
      </c>
      <c r="L144" s="200">
        <v>975.53769999999997</v>
      </c>
      <c r="M144" s="201">
        <f t="shared" si="40"/>
        <v>930.17519694999999</v>
      </c>
      <c r="N144" s="183">
        <f t="shared" si="32"/>
        <v>6.0850925671798191</v>
      </c>
      <c r="O144" s="184">
        <f t="shared" si="37"/>
        <v>1159.0846799999999</v>
      </c>
      <c r="P144" s="184">
        <f t="shared" si="38"/>
        <v>1105.18724238</v>
      </c>
      <c r="Q144" s="194"/>
      <c r="R144" s="195"/>
      <c r="S144" s="195">
        <v>0.14800000000000002</v>
      </c>
      <c r="T144" s="195">
        <v>177.459</v>
      </c>
      <c r="U144" s="195"/>
      <c r="V144" s="202"/>
      <c r="W144" s="194"/>
      <c r="X144" s="195"/>
      <c r="Y144" s="195"/>
      <c r="Z144" s="195"/>
      <c r="AA144" s="195"/>
      <c r="AB144" s="202"/>
      <c r="AC144" s="194">
        <v>0.4375</v>
      </c>
      <c r="AD144" s="202">
        <v>113.41500000000001</v>
      </c>
      <c r="AE144" s="194">
        <v>1E-3</v>
      </c>
      <c r="AF144" s="202">
        <v>4.0650000000000004</v>
      </c>
      <c r="AG144" s="194"/>
      <c r="AH144" s="203"/>
      <c r="AI144" s="202"/>
      <c r="AJ144" s="194">
        <v>6.2E-2</v>
      </c>
      <c r="AK144" s="202">
        <v>34.344999999999999</v>
      </c>
      <c r="AL144" s="194"/>
      <c r="AM144" s="202"/>
      <c r="AN144" s="194"/>
      <c r="AO144" s="195"/>
      <c r="AP144" s="195"/>
      <c r="AQ144" s="202"/>
      <c r="AR144" s="194"/>
      <c r="AS144" s="202"/>
      <c r="AT144" s="194">
        <v>1</v>
      </c>
      <c r="AU144" s="202">
        <v>0.51349999999999996</v>
      </c>
      <c r="AV144" s="194"/>
      <c r="AW144" s="202"/>
      <c r="AX144" s="204">
        <v>42</v>
      </c>
      <c r="AY144" s="205">
        <v>14.815814747600578</v>
      </c>
      <c r="AZ144" s="194"/>
      <c r="BA144" s="202"/>
      <c r="BB144" s="194">
        <f>18.341+0.529</f>
        <v>18.87</v>
      </c>
      <c r="BC144" s="202"/>
      <c r="BD144" s="206"/>
      <c r="BE144" s="206"/>
      <c r="BF144" s="206"/>
      <c r="BG144" s="194"/>
      <c r="BH144" s="202"/>
      <c r="BI144" s="206"/>
      <c r="BJ144" s="206"/>
      <c r="BK144" s="206"/>
      <c r="BL144" s="203">
        <f>59.1666701231+9.976</f>
        <v>69.142670123100004</v>
      </c>
      <c r="BM144" s="192">
        <f t="shared" si="29"/>
        <v>597.61783532135064</v>
      </c>
      <c r="BN144" s="193">
        <f t="shared" si="30"/>
        <v>432.62598487070062</v>
      </c>
      <c r="BO144" s="194">
        <f t="shared" si="33"/>
        <v>93.315051557250001</v>
      </c>
      <c r="BP144" s="195">
        <f t="shared" si="34"/>
        <v>71.676798893400004</v>
      </c>
      <c r="BQ144" s="187">
        <f t="shared" si="35"/>
        <v>0</v>
      </c>
      <c r="BR144" s="194">
        <v>3.0000000000000001E-3</v>
      </c>
      <c r="BS144" s="195">
        <v>4.4750496480500006</v>
      </c>
      <c r="BT144" s="195">
        <v>1.5E-3</v>
      </c>
      <c r="BU144" s="195">
        <v>1.2099576000000001</v>
      </c>
      <c r="BV144" s="195">
        <v>6.5000000000000006E-3</v>
      </c>
      <c r="BW144" s="195">
        <v>6.7084122252</v>
      </c>
      <c r="BX144" s="195">
        <v>1.55E-2</v>
      </c>
      <c r="BY144" s="195">
        <v>24.919186754999998</v>
      </c>
      <c r="BZ144" s="195">
        <v>3</v>
      </c>
      <c r="CA144" s="195">
        <v>9.6549979789999991</v>
      </c>
      <c r="CB144" s="195">
        <v>49</v>
      </c>
      <c r="CC144" s="202">
        <v>46.347447350000003</v>
      </c>
      <c r="CD144" s="194">
        <v>7.1999999999999995E-2</v>
      </c>
      <c r="CE144" s="195">
        <v>17.815615912799998</v>
      </c>
      <c r="CF144" s="195">
        <v>6</v>
      </c>
      <c r="CG144" s="195">
        <v>2.902194669</v>
      </c>
      <c r="CH144" s="196">
        <v>23</v>
      </c>
      <c r="CI144" s="234">
        <v>50.958988311600002</v>
      </c>
      <c r="CJ144" s="234"/>
      <c r="CK144" s="202"/>
      <c r="CL144" s="194"/>
      <c r="CM144" s="207"/>
    </row>
    <row r="145" spans="1:91" ht="19.5" customHeight="1" x14ac:dyDescent="0.25">
      <c r="A145" s="178">
        <f t="shared" si="39"/>
        <v>136</v>
      </c>
      <c r="B145" s="198" t="s">
        <v>238</v>
      </c>
      <c r="C145" s="199">
        <v>1940</v>
      </c>
      <c r="D145" s="199">
        <v>3</v>
      </c>
      <c r="E145" s="199">
        <v>5</v>
      </c>
      <c r="F145" s="199">
        <v>1956.2</v>
      </c>
      <c r="G145" s="199">
        <v>2</v>
      </c>
      <c r="H145" s="180">
        <v>5.84</v>
      </c>
      <c r="I145" s="180">
        <v>6.21</v>
      </c>
      <c r="J145" s="180">
        <f t="shared" si="31"/>
        <v>68545.248000000007</v>
      </c>
      <c r="K145" s="180">
        <f t="shared" si="36"/>
        <v>72888.012000000002</v>
      </c>
      <c r="L145" s="200">
        <v>94.421310000000005</v>
      </c>
      <c r="M145" s="201">
        <f t="shared" si="40"/>
        <v>90.030719085000001</v>
      </c>
      <c r="N145" s="183">
        <f t="shared" si="32"/>
        <v>4.8267718024741848</v>
      </c>
      <c r="O145" s="184">
        <f t="shared" si="37"/>
        <v>141.43326000000002</v>
      </c>
      <c r="P145" s="184">
        <f t="shared" si="38"/>
        <v>134.85661341000002</v>
      </c>
      <c r="Q145" s="194"/>
      <c r="R145" s="195"/>
      <c r="S145" s="195"/>
      <c r="T145" s="195"/>
      <c r="U145" s="195"/>
      <c r="V145" s="202"/>
      <c r="W145" s="194">
        <v>1</v>
      </c>
      <c r="X145" s="195">
        <v>0.153</v>
      </c>
      <c r="Y145" s="195">
        <v>24</v>
      </c>
      <c r="Z145" s="195">
        <v>19.355</v>
      </c>
      <c r="AA145" s="195"/>
      <c r="AB145" s="202"/>
      <c r="AC145" s="194"/>
      <c r="AD145" s="202"/>
      <c r="AE145" s="194">
        <v>2.5000000000000001E-3</v>
      </c>
      <c r="AF145" s="202">
        <v>0.34</v>
      </c>
      <c r="AG145" s="194"/>
      <c r="AH145" s="203"/>
      <c r="AI145" s="202"/>
      <c r="AJ145" s="194"/>
      <c r="AK145" s="202"/>
      <c r="AL145" s="194">
        <v>2E-3</v>
      </c>
      <c r="AM145" s="202">
        <v>4.8890000000000002</v>
      </c>
      <c r="AN145" s="194">
        <v>9</v>
      </c>
      <c r="AO145" s="195">
        <v>10.343</v>
      </c>
      <c r="AP145" s="195"/>
      <c r="AQ145" s="202"/>
      <c r="AR145" s="194"/>
      <c r="AS145" s="202"/>
      <c r="AT145" s="194">
        <v>1</v>
      </c>
      <c r="AU145" s="202">
        <v>2.4849999999999999</v>
      </c>
      <c r="AV145" s="194"/>
      <c r="AW145" s="202"/>
      <c r="AX145" s="204">
        <v>2</v>
      </c>
      <c r="AY145" s="205">
        <v>1.1499999999999999</v>
      </c>
      <c r="AZ145" s="194"/>
      <c r="BA145" s="202"/>
      <c r="BB145" s="194"/>
      <c r="BC145" s="202"/>
      <c r="BD145" s="206"/>
      <c r="BE145" s="206"/>
      <c r="BF145" s="206"/>
      <c r="BG145" s="194"/>
      <c r="BH145" s="202"/>
      <c r="BI145" s="206"/>
      <c r="BJ145" s="206"/>
      <c r="BK145" s="206"/>
      <c r="BL145" s="203">
        <v>0.61824711499999996</v>
      </c>
      <c r="BM145" s="192">
        <f t="shared" si="29"/>
        <v>56.101063458500001</v>
      </c>
      <c r="BN145" s="193">
        <f t="shared" si="30"/>
        <v>39.333247114999999</v>
      </c>
      <c r="BO145" s="194">
        <f t="shared" si="33"/>
        <v>12.218679916000001</v>
      </c>
      <c r="BP145" s="195">
        <f t="shared" si="34"/>
        <v>4.5491364274999997</v>
      </c>
      <c r="BQ145" s="187">
        <f t="shared" si="35"/>
        <v>0</v>
      </c>
      <c r="BR145" s="194"/>
      <c r="BS145" s="195"/>
      <c r="BT145" s="195">
        <v>1.0999999999999999E-2</v>
      </c>
      <c r="BU145" s="195">
        <v>7.7927880000000007</v>
      </c>
      <c r="BV145" s="195"/>
      <c r="BW145" s="195"/>
      <c r="BX145" s="195"/>
      <c r="BY145" s="195"/>
      <c r="BZ145" s="195"/>
      <c r="CA145" s="195"/>
      <c r="CB145" s="195">
        <v>7</v>
      </c>
      <c r="CC145" s="202">
        <v>4.4258919160000003</v>
      </c>
      <c r="CD145" s="194">
        <v>5.0000000000000001E-3</v>
      </c>
      <c r="CE145" s="195">
        <v>1.1181169535</v>
      </c>
      <c r="CF145" s="195">
        <v>4</v>
      </c>
      <c r="CG145" s="195">
        <v>0.72176433300000009</v>
      </c>
      <c r="CH145" s="196">
        <v>1</v>
      </c>
      <c r="CI145" s="234">
        <v>2.7092551409999999</v>
      </c>
      <c r="CJ145" s="234"/>
      <c r="CK145" s="202"/>
      <c r="CL145" s="194"/>
      <c r="CM145" s="207"/>
    </row>
    <row r="146" spans="1:91" ht="19.5" customHeight="1" x14ac:dyDescent="0.25">
      <c r="A146" s="178">
        <f t="shared" si="39"/>
        <v>137</v>
      </c>
      <c r="B146" s="198" t="s">
        <v>239</v>
      </c>
      <c r="C146" s="199" t="s">
        <v>240</v>
      </c>
      <c r="D146" s="199">
        <v>5</v>
      </c>
      <c r="E146" s="199">
        <v>119</v>
      </c>
      <c r="F146" s="199">
        <v>5800.5</v>
      </c>
      <c r="G146" s="199">
        <v>8</v>
      </c>
      <c r="H146" s="180">
        <v>5.84</v>
      </c>
      <c r="I146" s="180">
        <v>6.21</v>
      </c>
      <c r="J146" s="180">
        <f t="shared" si="31"/>
        <v>203249.52</v>
      </c>
      <c r="K146" s="180">
        <f t="shared" si="36"/>
        <v>216126.63</v>
      </c>
      <c r="L146" s="200">
        <v>352.27148</v>
      </c>
      <c r="M146" s="201">
        <f t="shared" si="40"/>
        <v>335.89085618000001</v>
      </c>
      <c r="N146" s="183">
        <f t="shared" si="32"/>
        <v>6.0731226618394967</v>
      </c>
      <c r="O146" s="184">
        <f t="shared" si="37"/>
        <v>419.37615</v>
      </c>
      <c r="P146" s="184">
        <f t="shared" si="38"/>
        <v>399.87515902500002</v>
      </c>
      <c r="Q146" s="194"/>
      <c r="R146" s="195"/>
      <c r="S146" s="195"/>
      <c r="T146" s="195"/>
      <c r="U146" s="195"/>
      <c r="V146" s="202"/>
      <c r="W146" s="194"/>
      <c r="X146" s="195"/>
      <c r="Y146" s="195"/>
      <c r="Z146" s="195"/>
      <c r="AA146" s="195"/>
      <c r="AB146" s="202"/>
      <c r="AC146" s="194"/>
      <c r="AD146" s="202"/>
      <c r="AE146" s="194"/>
      <c r="AF146" s="202"/>
      <c r="AG146" s="194"/>
      <c r="AH146" s="203"/>
      <c r="AI146" s="202"/>
      <c r="AJ146" s="194"/>
      <c r="AK146" s="202"/>
      <c r="AL146" s="194"/>
      <c r="AM146" s="202"/>
      <c r="AN146" s="194">
        <v>4</v>
      </c>
      <c r="AO146" s="195">
        <v>4.5970000000000004</v>
      </c>
      <c r="AP146" s="195"/>
      <c r="AQ146" s="202"/>
      <c r="AR146" s="194"/>
      <c r="AS146" s="202"/>
      <c r="AT146" s="194"/>
      <c r="AU146" s="202"/>
      <c r="AV146" s="194"/>
      <c r="AW146" s="202"/>
      <c r="AX146" s="204">
        <v>11</v>
      </c>
      <c r="AY146" s="205">
        <v>1.60551</v>
      </c>
      <c r="AZ146" s="194">
        <v>1E-3</v>
      </c>
      <c r="BA146" s="210">
        <v>5.9610000000000003</v>
      </c>
      <c r="BB146" s="194"/>
      <c r="BC146" s="202"/>
      <c r="BD146" s="206"/>
      <c r="BE146" s="206"/>
      <c r="BF146" s="206"/>
      <c r="BG146" s="194"/>
      <c r="BH146" s="202"/>
      <c r="BI146" s="206"/>
      <c r="BJ146" s="206"/>
      <c r="BK146" s="206"/>
      <c r="BL146" s="203">
        <v>8.6022762889999989</v>
      </c>
      <c r="BM146" s="192">
        <f t="shared" si="29"/>
        <v>74.752225307949999</v>
      </c>
      <c r="BN146" s="193">
        <f t="shared" si="30"/>
        <v>20.765786288999998</v>
      </c>
      <c r="BO146" s="194">
        <f t="shared" si="33"/>
        <v>32.329137748950004</v>
      </c>
      <c r="BP146" s="195">
        <f t="shared" si="34"/>
        <v>21.657301270000001</v>
      </c>
      <c r="BQ146" s="187">
        <f t="shared" si="35"/>
        <v>0</v>
      </c>
      <c r="BR146" s="194"/>
      <c r="BS146" s="195"/>
      <c r="BT146" s="195">
        <v>2E-3</v>
      </c>
      <c r="BU146" s="195">
        <v>1.4019380000000001</v>
      </c>
      <c r="BV146" s="195"/>
      <c r="BW146" s="195"/>
      <c r="BX146" s="195">
        <v>5.4999999999999997E-3</v>
      </c>
      <c r="BY146" s="195">
        <v>4.2029771979500001</v>
      </c>
      <c r="BZ146" s="195"/>
      <c r="CA146" s="195"/>
      <c r="CB146" s="195">
        <v>30</v>
      </c>
      <c r="CC146" s="202">
        <v>26.724222551</v>
      </c>
      <c r="CD146" s="194"/>
      <c r="CE146" s="195"/>
      <c r="CF146" s="195">
        <v>3</v>
      </c>
      <c r="CG146" s="195">
        <v>1.046937698</v>
      </c>
      <c r="CH146" s="196">
        <v>9</v>
      </c>
      <c r="CI146" s="234">
        <v>20.610363572000001</v>
      </c>
      <c r="CJ146" s="234"/>
      <c r="CK146" s="202"/>
      <c r="CL146" s="194"/>
      <c r="CM146" s="207"/>
    </row>
    <row r="147" spans="1:91" ht="18.75" customHeight="1" x14ac:dyDescent="0.25">
      <c r="A147" s="178">
        <f t="shared" si="39"/>
        <v>138</v>
      </c>
      <c r="B147" s="198" t="s">
        <v>5</v>
      </c>
      <c r="C147" s="199" t="s">
        <v>241</v>
      </c>
      <c r="D147" s="199">
        <v>4</v>
      </c>
      <c r="E147" s="199">
        <v>36</v>
      </c>
      <c r="F147" s="199">
        <v>2093</v>
      </c>
      <c r="G147" s="199">
        <v>3</v>
      </c>
      <c r="H147" s="180">
        <v>5.84</v>
      </c>
      <c r="I147" s="180">
        <v>6.21</v>
      </c>
      <c r="J147" s="180">
        <f t="shared" si="31"/>
        <v>73338.720000000001</v>
      </c>
      <c r="K147" s="180">
        <f t="shared" si="36"/>
        <v>77985.180000000008</v>
      </c>
      <c r="L147" s="200">
        <v>94.847340000000003</v>
      </c>
      <c r="M147" s="201">
        <f t="shared" si="40"/>
        <v>90.436938690000005</v>
      </c>
      <c r="N147" s="183">
        <f t="shared" si="32"/>
        <v>4.5316454849498333</v>
      </c>
      <c r="O147" s="184">
        <f t="shared" si="37"/>
        <v>151.32390000000004</v>
      </c>
      <c r="P147" s="184">
        <f t="shared" si="38"/>
        <v>144.28733865000004</v>
      </c>
      <c r="Q147" s="194">
        <v>8.0000000000000002E-3</v>
      </c>
      <c r="R147" s="195">
        <v>5.7938895239999999</v>
      </c>
      <c r="S147" s="195">
        <v>1.8E-3</v>
      </c>
      <c r="T147" s="195">
        <v>1.472931410508</v>
      </c>
      <c r="U147" s="195"/>
      <c r="V147" s="202"/>
      <c r="W147" s="194"/>
      <c r="X147" s="195"/>
      <c r="Y147" s="195">
        <v>2</v>
      </c>
      <c r="Z147" s="195">
        <v>1.613</v>
      </c>
      <c r="AA147" s="195"/>
      <c r="AB147" s="202"/>
      <c r="AC147" s="194"/>
      <c r="AD147" s="202"/>
      <c r="AE147" s="194">
        <v>4.0000000000000002E-4</v>
      </c>
      <c r="AF147" s="202">
        <v>7.0999999999999994E-2</v>
      </c>
      <c r="AG147" s="194"/>
      <c r="AH147" s="203"/>
      <c r="AI147" s="202"/>
      <c r="AJ147" s="194"/>
      <c r="AK147" s="202"/>
      <c r="AL147" s="194"/>
      <c r="AM147" s="202"/>
      <c r="AN147" s="194">
        <v>2</v>
      </c>
      <c r="AO147" s="195">
        <v>1.7849999999999999</v>
      </c>
      <c r="AP147" s="195"/>
      <c r="AQ147" s="202"/>
      <c r="AR147" s="194">
        <v>8.1000000000000003E-2</v>
      </c>
      <c r="AS147" s="202">
        <v>23.8448257326</v>
      </c>
      <c r="AT147" s="194">
        <v>1</v>
      </c>
      <c r="AU147" s="202">
        <v>0.59262000000000004</v>
      </c>
      <c r="AV147" s="194">
        <v>3</v>
      </c>
      <c r="AW147" s="202">
        <v>41.01</v>
      </c>
      <c r="AX147" s="204">
        <v>2</v>
      </c>
      <c r="AY147" s="205">
        <v>0.22651500000000002</v>
      </c>
      <c r="AZ147" s="194"/>
      <c r="BA147" s="202"/>
      <c r="BB147" s="194"/>
      <c r="BC147" s="202"/>
      <c r="BD147" s="206"/>
      <c r="BE147" s="206"/>
      <c r="BF147" s="206"/>
      <c r="BG147" s="194"/>
      <c r="BH147" s="202"/>
      <c r="BI147" s="206"/>
      <c r="BJ147" s="206"/>
      <c r="BK147" s="206"/>
      <c r="BL147" s="203">
        <v>6.0347200000000001</v>
      </c>
      <c r="BM147" s="192">
        <f t="shared" si="29"/>
        <v>107.894138885508</v>
      </c>
      <c r="BN147" s="193">
        <f t="shared" si="30"/>
        <v>82.444501667108</v>
      </c>
      <c r="BO147" s="194">
        <f t="shared" si="33"/>
        <v>9.8132966826000008</v>
      </c>
      <c r="BP147" s="195">
        <f t="shared" si="34"/>
        <v>15.6363405358</v>
      </c>
      <c r="BQ147" s="187">
        <f t="shared" si="35"/>
        <v>0</v>
      </c>
      <c r="BR147" s="194"/>
      <c r="BS147" s="195"/>
      <c r="BT147" s="195">
        <v>1E-3</v>
      </c>
      <c r="BU147" s="195">
        <v>0.67893023259999996</v>
      </c>
      <c r="BV147" s="195"/>
      <c r="BW147" s="195"/>
      <c r="BX147" s="195">
        <v>2.5000000000000001E-3</v>
      </c>
      <c r="BY147" s="195">
        <v>2.7893937499999999</v>
      </c>
      <c r="BZ147" s="195"/>
      <c r="CA147" s="195"/>
      <c r="CB147" s="195">
        <v>9</v>
      </c>
      <c r="CC147" s="202">
        <v>6.3449727000000005</v>
      </c>
      <c r="CD147" s="194">
        <v>4.4999999999999998E-2</v>
      </c>
      <c r="CE147" s="195">
        <v>11.851275222</v>
      </c>
      <c r="CF147" s="195">
        <v>1</v>
      </c>
      <c r="CG147" s="195">
        <v>0.193444333</v>
      </c>
      <c r="CH147" s="196">
        <v>2</v>
      </c>
      <c r="CI147" s="234">
        <v>3.5916209808000001</v>
      </c>
      <c r="CJ147" s="234"/>
      <c r="CK147" s="202"/>
      <c r="CL147" s="194"/>
      <c r="CM147" s="207"/>
    </row>
    <row r="148" spans="1:91" ht="18.75" customHeight="1" x14ac:dyDescent="0.25">
      <c r="A148" s="178">
        <f t="shared" si="39"/>
        <v>139</v>
      </c>
      <c r="B148" s="198" t="s">
        <v>242</v>
      </c>
      <c r="C148" s="199" t="s">
        <v>241</v>
      </c>
      <c r="D148" s="199">
        <v>4</v>
      </c>
      <c r="E148" s="199">
        <v>19</v>
      </c>
      <c r="F148" s="199">
        <v>1743.2</v>
      </c>
      <c r="G148" s="199">
        <v>2</v>
      </c>
      <c r="H148" s="180">
        <v>5.84</v>
      </c>
      <c r="I148" s="180">
        <v>6.21</v>
      </c>
      <c r="J148" s="180">
        <f t="shared" si="31"/>
        <v>61081.728000000003</v>
      </c>
      <c r="K148" s="180">
        <f t="shared" si="36"/>
        <v>64951.632000000005</v>
      </c>
      <c r="L148" s="200">
        <v>100.04976000000001</v>
      </c>
      <c r="M148" s="201">
        <f t="shared" si="40"/>
        <v>95.397446160000001</v>
      </c>
      <c r="N148" s="183">
        <f t="shared" si="32"/>
        <v>5.7394309316200092</v>
      </c>
      <c r="O148" s="184">
        <f t="shared" si="37"/>
        <v>126.03336000000002</v>
      </c>
      <c r="P148" s="184">
        <f t="shared" si="38"/>
        <v>120.17280876000002</v>
      </c>
      <c r="Q148" s="194"/>
      <c r="R148" s="195"/>
      <c r="S148" s="195"/>
      <c r="T148" s="195"/>
      <c r="U148" s="195"/>
      <c r="V148" s="202"/>
      <c r="W148" s="194"/>
      <c r="X148" s="195"/>
      <c r="Y148" s="195">
        <v>2</v>
      </c>
      <c r="Z148" s="195">
        <v>1.613</v>
      </c>
      <c r="AA148" s="195"/>
      <c r="AB148" s="202"/>
      <c r="AC148" s="194"/>
      <c r="AD148" s="202"/>
      <c r="AE148" s="194"/>
      <c r="AF148" s="202"/>
      <c r="AG148" s="194"/>
      <c r="AH148" s="203"/>
      <c r="AI148" s="202"/>
      <c r="AJ148" s="194"/>
      <c r="AK148" s="202"/>
      <c r="AL148" s="194">
        <v>1E-3</v>
      </c>
      <c r="AM148" s="202">
        <v>1.655</v>
      </c>
      <c r="AN148" s="194">
        <v>4</v>
      </c>
      <c r="AO148" s="195">
        <v>3.57</v>
      </c>
      <c r="AP148" s="195"/>
      <c r="AQ148" s="202"/>
      <c r="AR148" s="194"/>
      <c r="AS148" s="202"/>
      <c r="AT148" s="194"/>
      <c r="AU148" s="202"/>
      <c r="AV148" s="194"/>
      <c r="AW148" s="202"/>
      <c r="AX148" s="204">
        <v>2</v>
      </c>
      <c r="AY148" s="205">
        <v>1.349</v>
      </c>
      <c r="AZ148" s="194"/>
      <c r="BA148" s="202"/>
      <c r="BB148" s="194"/>
      <c r="BC148" s="202"/>
      <c r="BD148" s="206"/>
      <c r="BE148" s="206"/>
      <c r="BF148" s="206"/>
      <c r="BG148" s="194"/>
      <c r="BH148" s="202"/>
      <c r="BI148" s="206">
        <v>7.8419999999999996</v>
      </c>
      <c r="BJ148" s="206"/>
      <c r="BK148" s="206"/>
      <c r="BL148" s="203">
        <v>13.66296891444</v>
      </c>
      <c r="BM148" s="192">
        <f t="shared" si="29"/>
        <v>43.543442547639998</v>
      </c>
      <c r="BN148" s="193">
        <f t="shared" si="30"/>
        <v>29.69196891444</v>
      </c>
      <c r="BO148" s="194">
        <f t="shared" si="33"/>
        <v>9.5589211649999992</v>
      </c>
      <c r="BP148" s="195">
        <f t="shared" si="34"/>
        <v>4.2925524682000002</v>
      </c>
      <c r="BQ148" s="187">
        <f t="shared" si="35"/>
        <v>0</v>
      </c>
      <c r="BR148" s="194"/>
      <c r="BS148" s="195"/>
      <c r="BT148" s="195"/>
      <c r="BU148" s="195"/>
      <c r="BV148" s="195"/>
      <c r="BW148" s="195"/>
      <c r="BX148" s="195"/>
      <c r="BY148" s="195"/>
      <c r="BZ148" s="195"/>
      <c r="CA148" s="195"/>
      <c r="CB148" s="195">
        <v>11</v>
      </c>
      <c r="CC148" s="202">
        <v>9.5589211649999992</v>
      </c>
      <c r="CD148" s="194">
        <v>3.0000000000000001E-3</v>
      </c>
      <c r="CE148" s="195">
        <v>1.7565720492000001</v>
      </c>
      <c r="CF148" s="195">
        <v>3</v>
      </c>
      <c r="CG148" s="195">
        <v>0.54889041900000002</v>
      </c>
      <c r="CH148" s="196">
        <v>1</v>
      </c>
      <c r="CI148" s="195">
        <v>1.98709</v>
      </c>
      <c r="CJ148" s="195"/>
      <c r="CK148" s="202"/>
      <c r="CL148" s="194"/>
      <c r="CM148" s="207"/>
    </row>
    <row r="149" spans="1:91" ht="18.75" customHeight="1" x14ac:dyDescent="0.25">
      <c r="A149" s="178">
        <f t="shared" si="39"/>
        <v>140</v>
      </c>
      <c r="B149" s="198" t="s">
        <v>243</v>
      </c>
      <c r="C149" s="199">
        <v>1962</v>
      </c>
      <c r="D149" s="199">
        <v>4</v>
      </c>
      <c r="E149" s="199">
        <v>32</v>
      </c>
      <c r="F149" s="199">
        <v>1295.9000000000001</v>
      </c>
      <c r="G149" s="199">
        <v>2</v>
      </c>
      <c r="H149" s="180">
        <v>5.84</v>
      </c>
      <c r="I149" s="180">
        <v>6.21</v>
      </c>
      <c r="J149" s="180">
        <f t="shared" si="31"/>
        <v>45408.336000000003</v>
      </c>
      <c r="K149" s="180">
        <f t="shared" si="36"/>
        <v>48285.234000000004</v>
      </c>
      <c r="L149" s="200">
        <v>78.898439999999994</v>
      </c>
      <c r="M149" s="201">
        <f t="shared" si="40"/>
        <v>75.229662539999993</v>
      </c>
      <c r="N149" s="183">
        <f t="shared" si="32"/>
        <v>6.0883123697816179</v>
      </c>
      <c r="O149" s="184">
        <f t="shared" si="37"/>
        <v>93.693570000000008</v>
      </c>
      <c r="P149" s="184">
        <f t="shared" si="38"/>
        <v>89.336818995000016</v>
      </c>
      <c r="Q149" s="194"/>
      <c r="R149" s="195"/>
      <c r="S149" s="195"/>
      <c r="T149" s="195"/>
      <c r="U149" s="195"/>
      <c r="V149" s="202"/>
      <c r="W149" s="194"/>
      <c r="X149" s="195"/>
      <c r="Y149" s="195"/>
      <c r="Z149" s="195"/>
      <c r="AA149" s="195"/>
      <c r="AB149" s="202"/>
      <c r="AC149" s="194"/>
      <c r="AD149" s="202"/>
      <c r="AE149" s="194"/>
      <c r="AF149" s="202"/>
      <c r="AG149" s="194"/>
      <c r="AH149" s="203"/>
      <c r="AI149" s="202"/>
      <c r="AJ149" s="194"/>
      <c r="AK149" s="202"/>
      <c r="AL149" s="194"/>
      <c r="AM149" s="202"/>
      <c r="AN149" s="194">
        <v>3</v>
      </c>
      <c r="AO149" s="195">
        <v>2.6779999999999999</v>
      </c>
      <c r="AP149" s="195"/>
      <c r="AQ149" s="202"/>
      <c r="AR149" s="194"/>
      <c r="AS149" s="202"/>
      <c r="AT149" s="194"/>
      <c r="AU149" s="202"/>
      <c r="AV149" s="194"/>
      <c r="AW149" s="202"/>
      <c r="AX149" s="204">
        <v>10</v>
      </c>
      <c r="AY149" s="205">
        <v>12.975</v>
      </c>
      <c r="AZ149" s="194"/>
      <c r="BA149" s="202"/>
      <c r="BB149" s="194"/>
      <c r="BC149" s="202"/>
      <c r="BD149" s="206"/>
      <c r="BE149" s="206"/>
      <c r="BF149" s="206"/>
      <c r="BG149" s="194"/>
      <c r="BH149" s="202"/>
      <c r="BI149" s="206"/>
      <c r="BJ149" s="206"/>
      <c r="BK149" s="206"/>
      <c r="BL149" s="203">
        <v>43.1510690844</v>
      </c>
      <c r="BM149" s="192">
        <f t="shared" si="29"/>
        <v>81.90252035172</v>
      </c>
      <c r="BN149" s="193">
        <f t="shared" si="30"/>
        <v>58.804069084399998</v>
      </c>
      <c r="BO149" s="194">
        <f t="shared" si="33"/>
        <v>17.679940985319998</v>
      </c>
      <c r="BP149" s="195">
        <f t="shared" si="34"/>
        <v>5.4185102819999997</v>
      </c>
      <c r="BQ149" s="187">
        <f t="shared" si="35"/>
        <v>0</v>
      </c>
      <c r="BR149" s="194"/>
      <c r="BS149" s="195"/>
      <c r="BT149" s="195"/>
      <c r="BU149" s="195"/>
      <c r="BV149" s="195">
        <v>1E-3</v>
      </c>
      <c r="BW149" s="195">
        <v>0.8089788</v>
      </c>
      <c r="BX149" s="195">
        <v>4.0000000000000001E-3</v>
      </c>
      <c r="BY149" s="195">
        <v>3.0043733333199998</v>
      </c>
      <c r="BZ149" s="195"/>
      <c r="CA149" s="195"/>
      <c r="CB149" s="195">
        <v>16</v>
      </c>
      <c r="CC149" s="202">
        <v>13.866588852</v>
      </c>
      <c r="CD149" s="194"/>
      <c r="CE149" s="195"/>
      <c r="CF149" s="195"/>
      <c r="CG149" s="195"/>
      <c r="CH149" s="196">
        <v>2</v>
      </c>
      <c r="CI149" s="195">
        <v>5.4185102819999997</v>
      </c>
      <c r="CJ149" s="195"/>
      <c r="CK149" s="202"/>
      <c r="CL149" s="194"/>
      <c r="CM149" s="207"/>
    </row>
    <row r="150" spans="1:91" ht="18.75" customHeight="1" x14ac:dyDescent="0.25">
      <c r="A150" s="178">
        <f t="shared" si="39"/>
        <v>141</v>
      </c>
      <c r="B150" s="198" t="s">
        <v>244</v>
      </c>
      <c r="C150" s="199">
        <v>1962</v>
      </c>
      <c r="D150" s="199">
        <v>3</v>
      </c>
      <c r="E150" s="199">
        <v>24</v>
      </c>
      <c r="F150" s="199">
        <v>968.2</v>
      </c>
      <c r="G150" s="199">
        <v>3</v>
      </c>
      <c r="H150" s="180">
        <v>5.84</v>
      </c>
      <c r="I150" s="180">
        <v>6.21</v>
      </c>
      <c r="J150" s="180">
        <f t="shared" si="31"/>
        <v>33925.728000000003</v>
      </c>
      <c r="K150" s="180">
        <f t="shared" si="36"/>
        <v>36075.131999999998</v>
      </c>
      <c r="L150" s="200">
        <v>58.844639999999998</v>
      </c>
      <c r="M150" s="201">
        <f t="shared" si="40"/>
        <v>56.10836424</v>
      </c>
      <c r="N150" s="183">
        <f t="shared" si="32"/>
        <v>6.0777360049576528</v>
      </c>
      <c r="O150" s="184">
        <f t="shared" si="37"/>
        <v>70.000860000000003</v>
      </c>
      <c r="P150" s="184">
        <f t="shared" si="38"/>
        <v>66.745820010000003</v>
      </c>
      <c r="Q150" s="194"/>
      <c r="R150" s="195"/>
      <c r="S150" s="195"/>
      <c r="T150" s="195"/>
      <c r="U150" s="195"/>
      <c r="V150" s="202"/>
      <c r="W150" s="194"/>
      <c r="X150" s="195"/>
      <c r="Y150" s="195"/>
      <c r="Z150" s="195"/>
      <c r="AA150" s="195"/>
      <c r="AB150" s="202"/>
      <c r="AC150" s="194"/>
      <c r="AD150" s="202"/>
      <c r="AE150" s="194"/>
      <c r="AF150" s="202"/>
      <c r="AG150" s="194"/>
      <c r="AH150" s="203"/>
      <c r="AI150" s="202"/>
      <c r="AJ150" s="194"/>
      <c r="AK150" s="202"/>
      <c r="AL150" s="194">
        <v>2E-3</v>
      </c>
      <c r="AM150" s="202">
        <v>2.1949999999999998</v>
      </c>
      <c r="AN150" s="194">
        <v>1</v>
      </c>
      <c r="AO150" s="195">
        <v>0.875</v>
      </c>
      <c r="AP150" s="195"/>
      <c r="AQ150" s="202"/>
      <c r="AR150" s="194"/>
      <c r="AS150" s="202"/>
      <c r="AT150" s="194"/>
      <c r="AU150" s="202"/>
      <c r="AV150" s="194"/>
      <c r="AW150" s="202"/>
      <c r="AX150" s="204"/>
      <c r="AY150" s="205"/>
      <c r="AZ150" s="194"/>
      <c r="BA150" s="202"/>
      <c r="BB150" s="194"/>
      <c r="BC150" s="202"/>
      <c r="BD150" s="206"/>
      <c r="BE150" s="206"/>
      <c r="BF150" s="206"/>
      <c r="BG150" s="194"/>
      <c r="BH150" s="202"/>
      <c r="BI150" s="206"/>
      <c r="BJ150" s="206"/>
      <c r="BK150" s="206"/>
      <c r="BL150" s="203">
        <v>1.09413401422</v>
      </c>
      <c r="BM150" s="192">
        <f t="shared" si="29"/>
        <v>24.47652589234</v>
      </c>
      <c r="BN150" s="193">
        <f t="shared" si="30"/>
        <v>4.1641340142200001</v>
      </c>
      <c r="BO150" s="194">
        <f t="shared" si="33"/>
        <v>10.111381378320001</v>
      </c>
      <c r="BP150" s="195">
        <f t="shared" si="34"/>
        <v>10.201010499799999</v>
      </c>
      <c r="BQ150" s="187">
        <f t="shared" si="35"/>
        <v>0</v>
      </c>
      <c r="BR150" s="194"/>
      <c r="BS150" s="195"/>
      <c r="BT150" s="195"/>
      <c r="BU150" s="195"/>
      <c r="BV150" s="195"/>
      <c r="BW150" s="195"/>
      <c r="BX150" s="195">
        <v>4.0000000000000001E-3</v>
      </c>
      <c r="BY150" s="195">
        <v>3.0043733333199998</v>
      </c>
      <c r="BZ150" s="195"/>
      <c r="CA150" s="195"/>
      <c r="CB150" s="195">
        <v>9</v>
      </c>
      <c r="CC150" s="202">
        <v>7.1070080450000006</v>
      </c>
      <c r="CD150" s="194"/>
      <c r="CE150" s="195"/>
      <c r="CF150" s="195">
        <v>2</v>
      </c>
      <c r="CG150" s="195">
        <v>0.57321</v>
      </c>
      <c r="CH150" s="196">
        <v>4</v>
      </c>
      <c r="CI150" s="195">
        <v>9.6278004997999993</v>
      </c>
      <c r="CJ150" s="195"/>
      <c r="CK150" s="202"/>
      <c r="CL150" s="194"/>
      <c r="CM150" s="207"/>
    </row>
    <row r="151" spans="1:91" ht="18.75" customHeight="1" x14ac:dyDescent="0.25">
      <c r="A151" s="178">
        <f t="shared" si="39"/>
        <v>142</v>
      </c>
      <c r="B151" s="198" t="s">
        <v>245</v>
      </c>
      <c r="C151" s="199">
        <v>1967</v>
      </c>
      <c r="D151" s="199">
        <v>5</v>
      </c>
      <c r="E151" s="199">
        <v>120</v>
      </c>
      <c r="F151" s="199">
        <v>5302.8</v>
      </c>
      <c r="G151" s="199">
        <v>6</v>
      </c>
      <c r="H151" s="180">
        <v>5.84</v>
      </c>
      <c r="I151" s="180">
        <v>6.21</v>
      </c>
      <c r="J151" s="180">
        <f t="shared" si="31"/>
        <v>185810.11199999999</v>
      </c>
      <c r="K151" s="180">
        <f t="shared" si="36"/>
        <v>197582.32799999998</v>
      </c>
      <c r="L151" s="200">
        <v>321.59829999999999</v>
      </c>
      <c r="M151" s="201">
        <f t="shared" si="40"/>
        <v>306.64397904999998</v>
      </c>
      <c r="N151" s="183">
        <f t="shared" si="32"/>
        <v>6.0646884664705434</v>
      </c>
      <c r="O151" s="184">
        <f t="shared" si="37"/>
        <v>383.39243999999997</v>
      </c>
      <c r="P151" s="184">
        <f t="shared" si="38"/>
        <v>365.56469153999996</v>
      </c>
      <c r="Q151" s="194"/>
      <c r="R151" s="195"/>
      <c r="S151" s="195"/>
      <c r="T151" s="195"/>
      <c r="U151" s="195"/>
      <c r="V151" s="202"/>
      <c r="W151" s="194"/>
      <c r="X151" s="195"/>
      <c r="Y151" s="195"/>
      <c r="Z151" s="195"/>
      <c r="AA151" s="195"/>
      <c r="AB151" s="202"/>
      <c r="AC151" s="194"/>
      <c r="AD151" s="202"/>
      <c r="AE151" s="194">
        <v>5.0000000000000001E-3</v>
      </c>
      <c r="AF151" s="202">
        <v>54.089000000000006</v>
      </c>
      <c r="AG151" s="194"/>
      <c r="AH151" s="203"/>
      <c r="AI151" s="202"/>
      <c r="AJ151" s="194"/>
      <c r="AK151" s="202"/>
      <c r="AL151" s="194"/>
      <c r="AM151" s="202"/>
      <c r="AN151" s="194">
        <v>5</v>
      </c>
      <c r="AO151" s="195">
        <v>4.4269999999999996</v>
      </c>
      <c r="AP151" s="195"/>
      <c r="AQ151" s="202"/>
      <c r="AR151" s="194"/>
      <c r="AS151" s="202"/>
      <c r="AT151" s="194"/>
      <c r="AU151" s="202"/>
      <c r="AV151" s="194"/>
      <c r="AW151" s="202"/>
      <c r="AX151" s="204">
        <v>2</v>
      </c>
      <c r="AY151" s="205">
        <v>1.349</v>
      </c>
      <c r="AZ151" s="194"/>
      <c r="BA151" s="202"/>
      <c r="BB151" s="194"/>
      <c r="BC151" s="202"/>
      <c r="BD151" s="206"/>
      <c r="BE151" s="206"/>
      <c r="BF151" s="206"/>
      <c r="BG151" s="194"/>
      <c r="BH151" s="202"/>
      <c r="BI151" s="206"/>
      <c r="BJ151" s="206"/>
      <c r="BK151" s="206"/>
      <c r="BL151" s="203">
        <v>17.757513582149997</v>
      </c>
      <c r="BM151" s="192">
        <f t="shared" si="29"/>
        <v>136.12685397535</v>
      </c>
      <c r="BN151" s="193">
        <f t="shared" si="30"/>
        <v>77.622513582149992</v>
      </c>
      <c r="BO151" s="194">
        <f t="shared" si="33"/>
        <v>49.483112392200013</v>
      </c>
      <c r="BP151" s="195">
        <f t="shared" si="34"/>
        <v>9.0212280010000008</v>
      </c>
      <c r="BQ151" s="187">
        <f t="shared" si="35"/>
        <v>0</v>
      </c>
      <c r="BR151" s="194"/>
      <c r="BS151" s="195"/>
      <c r="BT151" s="195"/>
      <c r="BU151" s="195"/>
      <c r="BV151" s="195">
        <v>2E-3</v>
      </c>
      <c r="BW151" s="195">
        <v>2.4672234</v>
      </c>
      <c r="BX151" s="195">
        <v>9.4999999999999998E-3</v>
      </c>
      <c r="BY151" s="195">
        <v>8.1165343922000002</v>
      </c>
      <c r="BZ151" s="195"/>
      <c r="CA151" s="195"/>
      <c r="CB151" s="195">
        <v>50</v>
      </c>
      <c r="CC151" s="202">
        <v>38.899354600000009</v>
      </c>
      <c r="CD151" s="194"/>
      <c r="CE151" s="195"/>
      <c r="CF151" s="195">
        <v>5</v>
      </c>
      <c r="CG151" s="195">
        <v>2.2291567099999998</v>
      </c>
      <c r="CH151" s="196">
        <v>3</v>
      </c>
      <c r="CI151" s="195">
        <v>6.792071291000001</v>
      </c>
      <c r="CJ151" s="195"/>
      <c r="CK151" s="202"/>
      <c r="CL151" s="194"/>
      <c r="CM151" s="207"/>
    </row>
    <row r="152" spans="1:91" ht="18.75" customHeight="1" x14ac:dyDescent="0.25">
      <c r="A152" s="178">
        <f t="shared" si="39"/>
        <v>143</v>
      </c>
      <c r="B152" s="198" t="s">
        <v>246</v>
      </c>
      <c r="C152" s="199">
        <v>1974</v>
      </c>
      <c r="D152" s="199">
        <v>5</v>
      </c>
      <c r="E152" s="199">
        <v>107</v>
      </c>
      <c r="F152" s="199">
        <v>5407.6</v>
      </c>
      <c r="G152" s="199">
        <v>7</v>
      </c>
      <c r="H152" s="180">
        <v>5.84</v>
      </c>
      <c r="I152" s="180">
        <v>6.21</v>
      </c>
      <c r="J152" s="180">
        <f t="shared" si="31"/>
        <v>189482.304</v>
      </c>
      <c r="K152" s="180">
        <f t="shared" si="36"/>
        <v>201487.17600000004</v>
      </c>
      <c r="L152" s="200">
        <v>304.73066</v>
      </c>
      <c r="M152" s="201">
        <f t="shared" si="40"/>
        <v>290.56068431</v>
      </c>
      <c r="N152" s="183">
        <f t="shared" si="32"/>
        <v>5.6352293069013983</v>
      </c>
      <c r="O152" s="184">
        <f t="shared" si="37"/>
        <v>390.96948000000003</v>
      </c>
      <c r="P152" s="184">
        <f t="shared" si="38"/>
        <v>372.78939918000003</v>
      </c>
      <c r="Q152" s="194"/>
      <c r="R152" s="195"/>
      <c r="S152" s="195"/>
      <c r="T152" s="195"/>
      <c r="U152" s="195"/>
      <c r="V152" s="202"/>
      <c r="W152" s="194"/>
      <c r="X152" s="195"/>
      <c r="Y152" s="195"/>
      <c r="Z152" s="195"/>
      <c r="AA152" s="195"/>
      <c r="AB152" s="202"/>
      <c r="AC152" s="194"/>
      <c r="AD152" s="202"/>
      <c r="AE152" s="194"/>
      <c r="AF152" s="202"/>
      <c r="AG152" s="194">
        <v>0.48899999999999999</v>
      </c>
      <c r="AH152" s="203">
        <v>7</v>
      </c>
      <c r="AI152" s="202">
        <v>680.85899999999992</v>
      </c>
      <c r="AJ152" s="194"/>
      <c r="AK152" s="202"/>
      <c r="AL152" s="194">
        <v>1.6449999999999999E-2</v>
      </c>
      <c r="AM152" s="202">
        <v>53.257999999999996</v>
      </c>
      <c r="AN152" s="194">
        <v>15</v>
      </c>
      <c r="AO152" s="195">
        <v>17.884</v>
      </c>
      <c r="AP152" s="195"/>
      <c r="AQ152" s="202"/>
      <c r="AR152" s="194"/>
      <c r="AS152" s="202"/>
      <c r="AT152" s="194">
        <v>3</v>
      </c>
      <c r="AU152" s="202">
        <v>28.421463177599996</v>
      </c>
      <c r="AV152" s="194"/>
      <c r="AW152" s="202"/>
      <c r="AX152" s="204">
        <v>22</v>
      </c>
      <c r="AY152" s="205">
        <v>49.779551870652632</v>
      </c>
      <c r="AZ152" s="194">
        <v>1.0800000000000001E-2</v>
      </c>
      <c r="BA152" s="202">
        <v>4.7610949999999992</v>
      </c>
      <c r="BB152" s="194"/>
      <c r="BC152" s="202"/>
      <c r="BD152" s="206"/>
      <c r="BE152" s="206"/>
      <c r="BF152" s="206"/>
      <c r="BG152" s="194"/>
      <c r="BH152" s="202"/>
      <c r="BI152" s="206"/>
      <c r="BJ152" s="206">
        <v>1.4999999999999999E-2</v>
      </c>
      <c r="BK152" s="206">
        <v>26.571999999999999</v>
      </c>
      <c r="BL152" s="203">
        <v>9.3484760057600003</v>
      </c>
      <c r="BM152" s="192">
        <f t="shared" si="29"/>
        <v>960.61159612891254</v>
      </c>
      <c r="BN152" s="193">
        <f t="shared" si="30"/>
        <v>870.88358605401254</v>
      </c>
      <c r="BO152" s="194">
        <f t="shared" si="33"/>
        <v>74.148904568899979</v>
      </c>
      <c r="BP152" s="195">
        <f t="shared" si="34"/>
        <v>15.579105506000001</v>
      </c>
      <c r="BQ152" s="187">
        <f t="shared" si="35"/>
        <v>0</v>
      </c>
      <c r="BR152" s="194"/>
      <c r="BS152" s="195"/>
      <c r="BT152" s="195"/>
      <c r="BU152" s="195"/>
      <c r="BV152" s="195">
        <v>1.35E-2</v>
      </c>
      <c r="BW152" s="195">
        <v>12.785198604400001</v>
      </c>
      <c r="BX152" s="195">
        <v>1.15E-2</v>
      </c>
      <c r="BY152" s="195">
        <v>14.646985894499998</v>
      </c>
      <c r="BZ152" s="195">
        <v>2</v>
      </c>
      <c r="CA152" s="195">
        <v>2.2045720000000002</v>
      </c>
      <c r="CB152" s="195">
        <v>43</v>
      </c>
      <c r="CC152" s="202">
        <v>44.512148069999988</v>
      </c>
      <c r="CD152" s="194"/>
      <c r="CE152" s="195"/>
      <c r="CF152" s="195">
        <v>5</v>
      </c>
      <c r="CG152" s="195">
        <v>1.2701213330000001</v>
      </c>
      <c r="CH152" s="196">
        <v>6</v>
      </c>
      <c r="CI152" s="195">
        <v>14.308984173000001</v>
      </c>
      <c r="CJ152" s="195"/>
      <c r="CK152" s="202"/>
      <c r="CL152" s="194"/>
      <c r="CM152" s="207"/>
    </row>
    <row r="153" spans="1:91" ht="18.75" customHeight="1" x14ac:dyDescent="0.25">
      <c r="A153" s="178">
        <f t="shared" si="39"/>
        <v>144</v>
      </c>
      <c r="B153" s="198" t="s">
        <v>247</v>
      </c>
      <c r="C153" s="199">
        <v>1979</v>
      </c>
      <c r="D153" s="199" t="s">
        <v>248</v>
      </c>
      <c r="E153" s="199">
        <v>105</v>
      </c>
      <c r="F153" s="199">
        <v>6267.1</v>
      </c>
      <c r="G153" s="199">
        <v>5</v>
      </c>
      <c r="H153" s="180">
        <v>5.84</v>
      </c>
      <c r="I153" s="180">
        <v>6.21</v>
      </c>
      <c r="J153" s="180">
        <f t="shared" si="31"/>
        <v>219599.18400000001</v>
      </c>
      <c r="K153" s="180">
        <f t="shared" si="36"/>
        <v>233512.14600000001</v>
      </c>
      <c r="L153" s="200">
        <v>336.8193</v>
      </c>
      <c r="M153" s="201">
        <f t="shared" si="40"/>
        <v>321.15720255000002</v>
      </c>
      <c r="N153" s="183">
        <f t="shared" si="32"/>
        <v>5.3744044294809399</v>
      </c>
      <c r="O153" s="184">
        <f t="shared" si="37"/>
        <v>453.11133000000001</v>
      </c>
      <c r="P153" s="184">
        <f t="shared" si="38"/>
        <v>432.04165315500001</v>
      </c>
      <c r="Q153" s="194">
        <v>6.0000000000000001E-3</v>
      </c>
      <c r="R153" s="195">
        <v>0.58799999999999997</v>
      </c>
      <c r="S153" s="195">
        <v>1E-3</v>
      </c>
      <c r="T153" s="195">
        <v>0.35299999999999998</v>
      </c>
      <c r="U153" s="195"/>
      <c r="V153" s="202"/>
      <c r="W153" s="194"/>
      <c r="X153" s="195"/>
      <c r="Y153" s="195"/>
      <c r="Z153" s="195"/>
      <c r="AA153" s="195"/>
      <c r="AB153" s="202"/>
      <c r="AC153" s="194"/>
      <c r="AD153" s="202"/>
      <c r="AE153" s="194">
        <v>0.29000000000000004</v>
      </c>
      <c r="AF153" s="202">
        <v>229.18700000000001</v>
      </c>
      <c r="AG153" s="194"/>
      <c r="AH153" s="203"/>
      <c r="AI153" s="202"/>
      <c r="AJ153" s="194"/>
      <c r="AK153" s="202"/>
      <c r="AL153" s="194">
        <v>3.0000000000000001E-3</v>
      </c>
      <c r="AM153" s="202">
        <v>1.7549999999999999</v>
      </c>
      <c r="AN153" s="194"/>
      <c r="AO153" s="195"/>
      <c r="AP153" s="195"/>
      <c r="AQ153" s="202"/>
      <c r="AR153" s="194"/>
      <c r="AS153" s="202"/>
      <c r="AT153" s="194">
        <v>2</v>
      </c>
      <c r="AU153" s="202">
        <v>16.565999999999999</v>
      </c>
      <c r="AV153" s="194"/>
      <c r="AW153" s="202"/>
      <c r="AX153" s="204"/>
      <c r="AY153" s="205"/>
      <c r="AZ153" s="194">
        <v>4.8000000000000001E-2</v>
      </c>
      <c r="BA153" s="202">
        <v>225.39099999999999</v>
      </c>
      <c r="BB153" s="194"/>
      <c r="BC153" s="202"/>
      <c r="BD153" s="206"/>
      <c r="BE153" s="206"/>
      <c r="BF153" s="206"/>
      <c r="BG153" s="194"/>
      <c r="BH153" s="202"/>
      <c r="BI153" s="206">
        <v>4</v>
      </c>
      <c r="BJ153" s="206"/>
      <c r="BK153" s="206"/>
      <c r="BL153" s="203">
        <v>162.64662637230001</v>
      </c>
      <c r="BM153" s="192">
        <f t="shared" si="29"/>
        <v>852.02867401966</v>
      </c>
      <c r="BN153" s="193">
        <f t="shared" si="30"/>
        <v>640.48662637230007</v>
      </c>
      <c r="BO153" s="194">
        <f t="shared" si="33"/>
        <v>195.40219321635999</v>
      </c>
      <c r="BP153" s="195">
        <f t="shared" si="34"/>
        <v>16.139854431</v>
      </c>
      <c r="BQ153" s="187">
        <f t="shared" si="35"/>
        <v>0</v>
      </c>
      <c r="BR153" s="194">
        <v>4.2899999999999994E-2</v>
      </c>
      <c r="BS153" s="195">
        <v>52.198269221099991</v>
      </c>
      <c r="BT153" s="195"/>
      <c r="BU153" s="195"/>
      <c r="BV153" s="195">
        <v>7.0000000000000007E-2</v>
      </c>
      <c r="BW153" s="195">
        <v>50.264806317759998</v>
      </c>
      <c r="BX153" s="195">
        <v>4.5000000000000005E-3</v>
      </c>
      <c r="BY153" s="195">
        <v>6.2932543364999995</v>
      </c>
      <c r="BZ153" s="195">
        <v>1</v>
      </c>
      <c r="CA153" s="195">
        <v>1.3519958999999999</v>
      </c>
      <c r="CB153" s="195">
        <v>76</v>
      </c>
      <c r="CC153" s="202">
        <v>85.293867441000017</v>
      </c>
      <c r="CD153" s="194"/>
      <c r="CE153" s="195"/>
      <c r="CF153" s="195">
        <v>6</v>
      </c>
      <c r="CG153" s="195">
        <v>3.4711772280000002</v>
      </c>
      <c r="CH153" s="196">
        <v>5</v>
      </c>
      <c r="CI153" s="195">
        <v>12.668677203</v>
      </c>
      <c r="CJ153" s="195"/>
      <c r="CK153" s="202"/>
      <c r="CL153" s="194"/>
      <c r="CM153" s="207"/>
    </row>
    <row r="154" spans="1:91" ht="18.75" customHeight="1" x14ac:dyDescent="0.25">
      <c r="A154" s="178">
        <f t="shared" si="39"/>
        <v>145</v>
      </c>
      <c r="B154" s="198" t="s">
        <v>249</v>
      </c>
      <c r="C154" s="199">
        <v>1972</v>
      </c>
      <c r="D154" s="199">
        <v>5</v>
      </c>
      <c r="E154" s="199">
        <v>69</v>
      </c>
      <c r="F154" s="199">
        <v>3378.7</v>
      </c>
      <c r="G154" s="199">
        <v>4</v>
      </c>
      <c r="H154" s="180">
        <v>5.84</v>
      </c>
      <c r="I154" s="180">
        <v>6.21</v>
      </c>
      <c r="J154" s="180">
        <f t="shared" si="31"/>
        <v>118389.648</v>
      </c>
      <c r="K154" s="180">
        <f t="shared" si="36"/>
        <v>125890.36199999999</v>
      </c>
      <c r="L154" s="200">
        <v>244.28001</v>
      </c>
      <c r="M154" s="201">
        <f t="shared" si="40"/>
        <v>232.92098953500002</v>
      </c>
      <c r="N154" s="183">
        <f t="shared" si="32"/>
        <v>7.23</v>
      </c>
      <c r="O154" s="184">
        <f t="shared" si="37"/>
        <v>244.28001</v>
      </c>
      <c r="P154" s="184">
        <f t="shared" si="38"/>
        <v>232.92098953500002</v>
      </c>
      <c r="Q154" s="194"/>
      <c r="R154" s="195"/>
      <c r="S154" s="195"/>
      <c r="T154" s="195"/>
      <c r="U154" s="195"/>
      <c r="V154" s="202"/>
      <c r="W154" s="194"/>
      <c r="X154" s="195"/>
      <c r="Y154" s="195"/>
      <c r="Z154" s="195"/>
      <c r="AA154" s="195"/>
      <c r="AB154" s="202"/>
      <c r="AC154" s="194"/>
      <c r="AD154" s="202"/>
      <c r="AE154" s="194">
        <v>1E-3</v>
      </c>
      <c r="AF154" s="202">
        <v>2.226</v>
      </c>
      <c r="AG154" s="194">
        <v>0.39600000000000002</v>
      </c>
      <c r="AH154" s="203">
        <v>4</v>
      </c>
      <c r="AI154" s="202">
        <v>501.19300000000004</v>
      </c>
      <c r="AJ154" s="194"/>
      <c r="AK154" s="202"/>
      <c r="AL154" s="194">
        <v>5.0000000000000001E-3</v>
      </c>
      <c r="AM154" s="202">
        <v>5.6790000000000003</v>
      </c>
      <c r="AN154" s="194"/>
      <c r="AO154" s="195"/>
      <c r="AP154" s="195"/>
      <c r="AQ154" s="202"/>
      <c r="AR154" s="194">
        <v>4.0000000000000001E-3</v>
      </c>
      <c r="AS154" s="202">
        <v>4.2687200000000001</v>
      </c>
      <c r="AT154" s="194">
        <v>6</v>
      </c>
      <c r="AU154" s="202">
        <v>17.152999999999999</v>
      </c>
      <c r="AV154" s="194"/>
      <c r="AW154" s="202"/>
      <c r="AX154" s="204">
        <v>16</v>
      </c>
      <c r="AY154" s="205">
        <v>15.308779838850292</v>
      </c>
      <c r="AZ154" s="194">
        <v>2.5000000000000001E-3</v>
      </c>
      <c r="BA154" s="202">
        <v>1.9470000000000001</v>
      </c>
      <c r="BB154" s="194"/>
      <c r="BC154" s="202"/>
      <c r="BD154" s="206"/>
      <c r="BE154" s="206"/>
      <c r="BF154" s="206"/>
      <c r="BG154" s="194"/>
      <c r="BH154" s="202"/>
      <c r="BI154" s="206"/>
      <c r="BJ154" s="206"/>
      <c r="BK154" s="206"/>
      <c r="BL154" s="203">
        <v>7.9082169909999998</v>
      </c>
      <c r="BM154" s="192">
        <f t="shared" si="29"/>
        <v>579.00020724385035</v>
      </c>
      <c r="BN154" s="193">
        <f t="shared" si="30"/>
        <v>555.68371682985037</v>
      </c>
      <c r="BO154" s="194">
        <f t="shared" si="33"/>
        <v>20.104692427</v>
      </c>
      <c r="BP154" s="195">
        <f t="shared" si="34"/>
        <v>3.2117979870000002</v>
      </c>
      <c r="BQ154" s="187">
        <f t="shared" si="35"/>
        <v>0</v>
      </c>
      <c r="BR154" s="194"/>
      <c r="BS154" s="195"/>
      <c r="BT154" s="195"/>
      <c r="BU154" s="195"/>
      <c r="BV154" s="195"/>
      <c r="BW154" s="195"/>
      <c r="BX154" s="195"/>
      <c r="BY154" s="195"/>
      <c r="BZ154" s="195"/>
      <c r="CA154" s="195"/>
      <c r="CB154" s="195">
        <v>18</v>
      </c>
      <c r="CC154" s="202">
        <v>20.104692427</v>
      </c>
      <c r="CD154" s="194"/>
      <c r="CE154" s="195"/>
      <c r="CF154" s="195">
        <v>1</v>
      </c>
      <c r="CG154" s="195">
        <v>0.38708999999999999</v>
      </c>
      <c r="CH154" s="196">
        <v>1</v>
      </c>
      <c r="CI154" s="195">
        <v>2.824707987</v>
      </c>
      <c r="CJ154" s="195"/>
      <c r="CK154" s="202"/>
      <c r="CL154" s="194"/>
      <c r="CM154" s="207"/>
    </row>
    <row r="155" spans="1:91" ht="18.75" customHeight="1" x14ac:dyDescent="0.25">
      <c r="A155" s="178">
        <f t="shared" si="39"/>
        <v>146</v>
      </c>
      <c r="B155" s="198" t="s">
        <v>7</v>
      </c>
      <c r="C155" s="199" t="s">
        <v>250</v>
      </c>
      <c r="D155" s="199">
        <v>5</v>
      </c>
      <c r="E155" s="199">
        <v>64</v>
      </c>
      <c r="F155" s="199">
        <v>3275.7</v>
      </c>
      <c r="G155" s="199">
        <v>4</v>
      </c>
      <c r="H155" s="180">
        <v>5.84</v>
      </c>
      <c r="I155" s="180">
        <v>6.21</v>
      </c>
      <c r="J155" s="180">
        <f t="shared" si="31"/>
        <v>114780.52799999999</v>
      </c>
      <c r="K155" s="180">
        <f t="shared" si="36"/>
        <v>122052.58199999999</v>
      </c>
      <c r="L155" s="200">
        <v>159.00632999999999</v>
      </c>
      <c r="M155" s="201">
        <f t="shared" si="40"/>
        <v>151.61253565499999</v>
      </c>
      <c r="N155" s="183">
        <f t="shared" si="32"/>
        <v>4.8541175931861895</v>
      </c>
      <c r="O155" s="184">
        <f t="shared" si="37"/>
        <v>236.83310999999998</v>
      </c>
      <c r="P155" s="184">
        <f t="shared" si="38"/>
        <v>225.82037038499999</v>
      </c>
      <c r="Q155" s="194"/>
      <c r="R155" s="195"/>
      <c r="S155" s="195"/>
      <c r="T155" s="195"/>
      <c r="U155" s="195"/>
      <c r="V155" s="202"/>
      <c r="W155" s="194"/>
      <c r="X155" s="195"/>
      <c r="Y155" s="195"/>
      <c r="Z155" s="195"/>
      <c r="AA155" s="195"/>
      <c r="AB155" s="202"/>
      <c r="AC155" s="194"/>
      <c r="AD155" s="202"/>
      <c r="AE155" s="194">
        <v>9.4000000000000014E-2</v>
      </c>
      <c r="AF155" s="202">
        <v>31.960999999999999</v>
      </c>
      <c r="AG155" s="194"/>
      <c r="AH155" s="203"/>
      <c r="AI155" s="202"/>
      <c r="AJ155" s="194"/>
      <c r="AK155" s="202"/>
      <c r="AL155" s="194">
        <v>1E-3</v>
      </c>
      <c r="AM155" s="202">
        <v>2.1779999999999999</v>
      </c>
      <c r="AN155" s="194"/>
      <c r="AO155" s="195"/>
      <c r="AP155" s="195"/>
      <c r="AQ155" s="202"/>
      <c r="AR155" s="194">
        <v>4.0000000000000001E-3</v>
      </c>
      <c r="AS155" s="202">
        <v>1.1775222584</v>
      </c>
      <c r="AT155" s="194"/>
      <c r="AU155" s="202"/>
      <c r="AV155" s="194"/>
      <c r="AW155" s="202"/>
      <c r="AX155" s="204">
        <v>1</v>
      </c>
      <c r="AY155" s="205">
        <v>0.14892205140000001</v>
      </c>
      <c r="AZ155" s="194">
        <v>5.2399999999999999E-3</v>
      </c>
      <c r="BA155" s="202">
        <v>13.363858973839999</v>
      </c>
      <c r="BB155" s="194"/>
      <c r="BC155" s="202"/>
      <c r="BD155" s="206"/>
      <c r="BE155" s="206"/>
      <c r="BF155" s="206"/>
      <c r="BG155" s="194"/>
      <c r="BH155" s="202"/>
      <c r="BI155" s="206"/>
      <c r="BJ155" s="206"/>
      <c r="BK155" s="206"/>
      <c r="BL155" s="203">
        <v>18.262842943000003</v>
      </c>
      <c r="BM155" s="192">
        <f t="shared" si="29"/>
        <v>109.21903555772001</v>
      </c>
      <c r="BN155" s="193">
        <f t="shared" si="30"/>
        <v>67.092146226640011</v>
      </c>
      <c r="BO155" s="194">
        <f t="shared" si="33"/>
        <v>27.251234873080001</v>
      </c>
      <c r="BP155" s="195">
        <f t="shared" si="34"/>
        <v>14.875654458000001</v>
      </c>
      <c r="BQ155" s="187">
        <f t="shared" si="35"/>
        <v>0</v>
      </c>
      <c r="BR155" s="194"/>
      <c r="BS155" s="195"/>
      <c r="BT155" s="195">
        <v>3.3E-3</v>
      </c>
      <c r="BU155" s="195">
        <v>2.47499156148</v>
      </c>
      <c r="BV155" s="195">
        <v>4.0000000000000001E-3</v>
      </c>
      <c r="BW155" s="195">
        <v>3.8684694736000003</v>
      </c>
      <c r="BX155" s="195">
        <v>5.0000000000000001E-4</v>
      </c>
      <c r="BY155" s="195">
        <v>0.95330800000000004</v>
      </c>
      <c r="BZ155" s="195"/>
      <c r="CA155" s="195"/>
      <c r="CB155" s="195">
        <v>27</v>
      </c>
      <c r="CC155" s="202">
        <v>19.954465838000001</v>
      </c>
      <c r="CD155" s="194"/>
      <c r="CE155" s="195"/>
      <c r="CF155" s="195">
        <v>1</v>
      </c>
      <c r="CG155" s="195">
        <v>0.63513781000000002</v>
      </c>
      <c r="CH155" s="196">
        <v>5</v>
      </c>
      <c r="CI155" s="195">
        <v>14.240516648000002</v>
      </c>
      <c r="CJ155" s="195"/>
      <c r="CK155" s="202"/>
      <c r="CL155" s="194"/>
      <c r="CM155" s="207"/>
    </row>
    <row r="156" spans="1:91" ht="18.75" customHeight="1" x14ac:dyDescent="0.25">
      <c r="A156" s="178">
        <f t="shared" si="39"/>
        <v>147</v>
      </c>
      <c r="B156" s="198" t="s">
        <v>251</v>
      </c>
      <c r="C156" s="199">
        <v>1973</v>
      </c>
      <c r="D156" s="199">
        <v>5</v>
      </c>
      <c r="E156" s="199">
        <v>128</v>
      </c>
      <c r="F156" s="199">
        <v>6556.1</v>
      </c>
      <c r="G156" s="199">
        <v>8</v>
      </c>
      <c r="H156" s="180">
        <v>5.84</v>
      </c>
      <c r="I156" s="180">
        <v>6.21</v>
      </c>
      <c r="J156" s="180">
        <f t="shared" si="31"/>
        <v>229725.74400000001</v>
      </c>
      <c r="K156" s="180">
        <f t="shared" si="36"/>
        <v>244280.28600000002</v>
      </c>
      <c r="L156" s="200">
        <v>377.07204000000002</v>
      </c>
      <c r="M156" s="201">
        <f t="shared" si="40"/>
        <v>359.53819014000004</v>
      </c>
      <c r="N156" s="183">
        <f t="shared" si="32"/>
        <v>5.7514687085309868</v>
      </c>
      <c r="O156" s="184">
        <f t="shared" si="37"/>
        <v>474.00603000000001</v>
      </c>
      <c r="P156" s="184">
        <f t="shared" si="38"/>
        <v>451.96474960500001</v>
      </c>
      <c r="Q156" s="194"/>
      <c r="R156" s="195"/>
      <c r="S156" s="195"/>
      <c r="T156" s="195"/>
      <c r="U156" s="195"/>
      <c r="V156" s="202"/>
      <c r="W156" s="194"/>
      <c r="X156" s="195"/>
      <c r="Y156" s="195"/>
      <c r="Z156" s="195"/>
      <c r="AA156" s="195"/>
      <c r="AB156" s="202"/>
      <c r="AC156" s="194"/>
      <c r="AD156" s="202"/>
      <c r="AE156" s="194">
        <v>2.0199999999999999E-2</v>
      </c>
      <c r="AF156" s="202">
        <v>2.1029999999999998</v>
      </c>
      <c r="AG156" s="194"/>
      <c r="AH156" s="203"/>
      <c r="AI156" s="202"/>
      <c r="AJ156" s="194"/>
      <c r="AK156" s="202"/>
      <c r="AL156" s="194"/>
      <c r="AM156" s="202"/>
      <c r="AN156" s="194"/>
      <c r="AO156" s="195"/>
      <c r="AP156" s="195"/>
      <c r="AQ156" s="202"/>
      <c r="AR156" s="194"/>
      <c r="AS156" s="202"/>
      <c r="AT156" s="194"/>
      <c r="AU156" s="202"/>
      <c r="AV156" s="194"/>
      <c r="AW156" s="202"/>
      <c r="AX156" s="204">
        <v>8</v>
      </c>
      <c r="AY156" s="205">
        <v>9.7639534159999997</v>
      </c>
      <c r="AZ156" s="194"/>
      <c r="BA156" s="202"/>
      <c r="BB156" s="194"/>
      <c r="BC156" s="202"/>
      <c r="BD156" s="206"/>
      <c r="BE156" s="206"/>
      <c r="BF156" s="206"/>
      <c r="BG156" s="194"/>
      <c r="BH156" s="202"/>
      <c r="BI156" s="206"/>
      <c r="BJ156" s="206"/>
      <c r="BK156" s="206"/>
      <c r="BL156" s="203">
        <v>11.207486226999999</v>
      </c>
      <c r="BM156" s="192">
        <f t="shared" si="29"/>
        <v>58.156391520999996</v>
      </c>
      <c r="BN156" s="193">
        <f t="shared" si="30"/>
        <v>23.074439642999998</v>
      </c>
      <c r="BO156" s="194">
        <f t="shared" si="33"/>
        <v>17.555924236999999</v>
      </c>
      <c r="BP156" s="195">
        <f t="shared" si="34"/>
        <v>17.526027640999999</v>
      </c>
      <c r="BQ156" s="187">
        <f t="shared" si="35"/>
        <v>0</v>
      </c>
      <c r="BR156" s="194"/>
      <c r="BS156" s="195"/>
      <c r="BT156" s="195"/>
      <c r="BU156" s="195"/>
      <c r="BV156" s="195"/>
      <c r="BW156" s="195"/>
      <c r="BX156" s="195"/>
      <c r="BY156" s="195"/>
      <c r="BZ156" s="195"/>
      <c r="CA156" s="195"/>
      <c r="CB156" s="195">
        <v>20</v>
      </c>
      <c r="CC156" s="202">
        <v>17.555924236999999</v>
      </c>
      <c r="CD156" s="194"/>
      <c r="CE156" s="195"/>
      <c r="CF156" s="195">
        <v>5</v>
      </c>
      <c r="CG156" s="195">
        <v>2.778779654</v>
      </c>
      <c r="CH156" s="196">
        <v>7</v>
      </c>
      <c r="CI156" s="195">
        <v>14.747247987</v>
      </c>
      <c r="CJ156" s="195"/>
      <c r="CK156" s="202"/>
      <c r="CL156" s="194"/>
      <c r="CM156" s="207"/>
    </row>
    <row r="157" spans="1:91" ht="19.5" customHeight="1" x14ac:dyDescent="0.25">
      <c r="A157" s="178">
        <f t="shared" si="39"/>
        <v>148</v>
      </c>
      <c r="B157" s="198" t="s">
        <v>252</v>
      </c>
      <c r="C157" s="199">
        <v>1976</v>
      </c>
      <c r="D157" s="199">
        <v>5</v>
      </c>
      <c r="E157" s="199">
        <v>104</v>
      </c>
      <c r="F157" s="199">
        <v>6823.2</v>
      </c>
      <c r="G157" s="199">
        <v>7</v>
      </c>
      <c r="H157" s="180">
        <v>5.84</v>
      </c>
      <c r="I157" s="180">
        <v>6.21</v>
      </c>
      <c r="J157" s="180">
        <f t="shared" si="31"/>
        <v>239084.92799999999</v>
      </c>
      <c r="K157" s="180">
        <f t="shared" si="36"/>
        <v>254232.432</v>
      </c>
      <c r="L157" s="200">
        <v>304.24572000000001</v>
      </c>
      <c r="M157" s="201">
        <f t="shared" si="40"/>
        <v>290.09829402000003</v>
      </c>
      <c r="N157" s="183">
        <f t="shared" si="32"/>
        <v>4.4589887442842073</v>
      </c>
      <c r="O157" s="184">
        <f t="shared" si="37"/>
        <v>493.31736000000001</v>
      </c>
      <c r="P157" s="184">
        <f t="shared" si="38"/>
        <v>470.37810275999999</v>
      </c>
      <c r="Q157" s="194"/>
      <c r="R157" s="195"/>
      <c r="S157" s="195"/>
      <c r="T157" s="195"/>
      <c r="U157" s="195"/>
      <c r="V157" s="202"/>
      <c r="W157" s="194"/>
      <c r="X157" s="195"/>
      <c r="Y157" s="195"/>
      <c r="Z157" s="195"/>
      <c r="AA157" s="195"/>
      <c r="AB157" s="202"/>
      <c r="AC157" s="194"/>
      <c r="AD157" s="202"/>
      <c r="AE157" s="194">
        <v>9.0000000000000011E-3</v>
      </c>
      <c r="AF157" s="202">
        <v>27.232999999999997</v>
      </c>
      <c r="AG157" s="194"/>
      <c r="AH157" s="203"/>
      <c r="AI157" s="202"/>
      <c r="AJ157" s="194"/>
      <c r="AK157" s="202"/>
      <c r="AL157" s="194">
        <v>1E-3</v>
      </c>
      <c r="AM157" s="202">
        <v>1.655</v>
      </c>
      <c r="AN157" s="194"/>
      <c r="AO157" s="195"/>
      <c r="AP157" s="195"/>
      <c r="AQ157" s="202"/>
      <c r="AR157" s="194">
        <v>6.0000000000000001E-3</v>
      </c>
      <c r="AS157" s="202">
        <v>2.4538526900000002</v>
      </c>
      <c r="AT157" s="194">
        <v>2</v>
      </c>
      <c r="AU157" s="202">
        <v>22.318999999999999</v>
      </c>
      <c r="AV157" s="194"/>
      <c r="AW157" s="202"/>
      <c r="AX157" s="204">
        <v>9</v>
      </c>
      <c r="AY157" s="205">
        <v>3.14175</v>
      </c>
      <c r="AZ157" s="194">
        <v>2.6299999999999997E-2</v>
      </c>
      <c r="BA157" s="202">
        <v>16.133194586999998</v>
      </c>
      <c r="BB157" s="194"/>
      <c r="BC157" s="202"/>
      <c r="BD157" s="206"/>
      <c r="BE157" s="206"/>
      <c r="BF157" s="206"/>
      <c r="BG157" s="194"/>
      <c r="BH157" s="202"/>
      <c r="BI157" s="206"/>
      <c r="BJ157" s="206"/>
      <c r="BK157" s="206"/>
      <c r="BL157" s="203">
        <v>62.504331365660008</v>
      </c>
      <c r="BM157" s="192">
        <f t="shared" si="29"/>
        <v>212.86858837796001</v>
      </c>
      <c r="BN157" s="193">
        <f t="shared" si="30"/>
        <v>135.44012864266</v>
      </c>
      <c r="BO157" s="194">
        <f t="shared" si="33"/>
        <v>55.501572998699999</v>
      </c>
      <c r="BP157" s="195">
        <f t="shared" si="34"/>
        <v>21.9268867366</v>
      </c>
      <c r="BQ157" s="187">
        <f t="shared" si="35"/>
        <v>0</v>
      </c>
      <c r="BR157" s="194"/>
      <c r="BS157" s="195"/>
      <c r="BT157" s="195"/>
      <c r="BU157" s="195"/>
      <c r="BV157" s="195">
        <v>1.95E-2</v>
      </c>
      <c r="BW157" s="195">
        <v>22.374319153999998</v>
      </c>
      <c r="BX157" s="195">
        <v>1.1500000000000002E-2</v>
      </c>
      <c r="BY157" s="195">
        <v>10.590588457700001</v>
      </c>
      <c r="BZ157" s="195">
        <v>1</v>
      </c>
      <c r="CA157" s="195">
        <v>4.92598</v>
      </c>
      <c r="CB157" s="195">
        <v>22</v>
      </c>
      <c r="CC157" s="202">
        <v>17.610685386999997</v>
      </c>
      <c r="CD157" s="194"/>
      <c r="CE157" s="195"/>
      <c r="CF157" s="195">
        <v>6</v>
      </c>
      <c r="CG157" s="195">
        <v>1.2711328970000002</v>
      </c>
      <c r="CH157" s="196">
        <v>10</v>
      </c>
      <c r="CI157" s="195">
        <v>20.655753839599999</v>
      </c>
      <c r="CJ157" s="195"/>
      <c r="CK157" s="202"/>
      <c r="CL157" s="194"/>
      <c r="CM157" s="207"/>
    </row>
    <row r="158" spans="1:91" ht="18.75" customHeight="1" x14ac:dyDescent="0.25">
      <c r="A158" s="178">
        <f t="shared" si="39"/>
        <v>149</v>
      </c>
      <c r="B158" s="232" t="s">
        <v>253</v>
      </c>
      <c r="C158" s="233">
        <v>1972</v>
      </c>
      <c r="D158" s="233">
        <v>5</v>
      </c>
      <c r="E158" s="233">
        <v>97</v>
      </c>
      <c r="F158" s="233">
        <v>4522.8999999999996</v>
      </c>
      <c r="G158" s="233">
        <v>6</v>
      </c>
      <c r="H158" s="180">
        <v>5.84</v>
      </c>
      <c r="I158" s="180">
        <v>6.21</v>
      </c>
      <c r="J158" s="180">
        <f t="shared" si="31"/>
        <v>158482.41599999997</v>
      </c>
      <c r="K158" s="180">
        <f t="shared" si="36"/>
        <v>168523.25399999999</v>
      </c>
      <c r="L158" s="200">
        <v>267.99235199999998</v>
      </c>
      <c r="M158" s="201">
        <v>255.530707632</v>
      </c>
      <c r="N158" s="183">
        <f t="shared" si="32"/>
        <v>5.9252327489000427</v>
      </c>
      <c r="O158" s="184">
        <f t="shared" si="37"/>
        <v>327.00566999999995</v>
      </c>
      <c r="P158" s="184">
        <f t="shared" si="38"/>
        <v>311.79990634499995</v>
      </c>
      <c r="Q158" s="194"/>
      <c r="R158" s="195"/>
      <c r="S158" s="195"/>
      <c r="T158" s="195"/>
      <c r="U158" s="195"/>
      <c r="V158" s="202"/>
      <c r="W158" s="194"/>
      <c r="X158" s="195"/>
      <c r="Y158" s="195"/>
      <c r="Z158" s="195"/>
      <c r="AA158" s="195"/>
      <c r="AB158" s="202"/>
      <c r="AC158" s="194"/>
      <c r="AD158" s="202"/>
      <c r="AE158" s="194"/>
      <c r="AF158" s="202"/>
      <c r="AG158" s="194">
        <v>0.42</v>
      </c>
      <c r="AH158" s="203">
        <v>6</v>
      </c>
      <c r="AI158" s="202">
        <v>653.27700000000004</v>
      </c>
      <c r="AJ158" s="194"/>
      <c r="AK158" s="202"/>
      <c r="AL158" s="194">
        <v>1E-3</v>
      </c>
      <c r="AM158" s="202">
        <v>1.097</v>
      </c>
      <c r="AN158" s="194"/>
      <c r="AO158" s="195"/>
      <c r="AP158" s="195"/>
      <c r="AQ158" s="202"/>
      <c r="AR158" s="194"/>
      <c r="AS158" s="202"/>
      <c r="AT158" s="194">
        <v>1</v>
      </c>
      <c r="AU158" s="202">
        <v>2.7669999999999999</v>
      </c>
      <c r="AV158" s="194"/>
      <c r="AW158" s="202"/>
      <c r="AX158" s="204">
        <v>2</v>
      </c>
      <c r="AY158" s="205">
        <v>0.50350778959999998</v>
      </c>
      <c r="AZ158" s="194"/>
      <c r="BA158" s="202"/>
      <c r="BB158" s="194"/>
      <c r="BC158" s="202"/>
      <c r="BD158" s="206"/>
      <c r="BE158" s="206">
        <v>1</v>
      </c>
      <c r="BF158" s="206">
        <v>0.50600000000000001</v>
      </c>
      <c r="BG158" s="194"/>
      <c r="BH158" s="202"/>
      <c r="BI158" s="206"/>
      <c r="BJ158" s="206"/>
      <c r="BK158" s="206"/>
      <c r="BL158" s="203">
        <v>14.3953740646</v>
      </c>
      <c r="BM158" s="192">
        <f t="shared" si="29"/>
        <v>762.9162207518001</v>
      </c>
      <c r="BN158" s="193">
        <f t="shared" si="30"/>
        <v>672.54588185420005</v>
      </c>
      <c r="BO158" s="194">
        <f t="shared" si="33"/>
        <v>82.441619644599996</v>
      </c>
      <c r="BP158" s="195">
        <f t="shared" si="34"/>
        <v>7.9287192530000006</v>
      </c>
      <c r="BQ158" s="187">
        <f t="shared" si="35"/>
        <v>0</v>
      </c>
      <c r="BR158" s="194"/>
      <c r="BS158" s="195"/>
      <c r="BT158" s="195"/>
      <c r="BU158" s="195"/>
      <c r="BV158" s="195">
        <v>2.75E-2</v>
      </c>
      <c r="BW158" s="195">
        <v>22.2571470416</v>
      </c>
      <c r="BX158" s="195">
        <v>1.1999999999999999E-2</v>
      </c>
      <c r="BY158" s="195">
        <v>17.036549298000001</v>
      </c>
      <c r="BZ158" s="195"/>
      <c r="CA158" s="195"/>
      <c r="CB158" s="195">
        <v>38</v>
      </c>
      <c r="CC158" s="202">
        <v>43.147923304999999</v>
      </c>
      <c r="CD158" s="194"/>
      <c r="CE158" s="195"/>
      <c r="CF158" s="195">
        <v>4</v>
      </c>
      <c r="CG158" s="195">
        <v>2.342723946</v>
      </c>
      <c r="CH158" s="196">
        <v>2</v>
      </c>
      <c r="CI158" s="195">
        <v>5.5859953070000001</v>
      </c>
      <c r="CJ158" s="195"/>
      <c r="CK158" s="202"/>
      <c r="CL158" s="194"/>
      <c r="CM158" s="207"/>
    </row>
    <row r="159" spans="1:91" ht="18.75" customHeight="1" x14ac:dyDescent="0.25">
      <c r="A159" s="178">
        <f t="shared" si="39"/>
        <v>150</v>
      </c>
      <c r="B159" s="198" t="s">
        <v>254</v>
      </c>
      <c r="C159" s="199">
        <v>1981</v>
      </c>
      <c r="D159" s="199">
        <v>5</v>
      </c>
      <c r="E159" s="199">
        <v>104</v>
      </c>
      <c r="F159" s="199">
        <v>7885.2</v>
      </c>
      <c r="G159" s="199">
        <v>9</v>
      </c>
      <c r="H159" s="180">
        <v>5.84</v>
      </c>
      <c r="I159" s="180">
        <v>6.21</v>
      </c>
      <c r="J159" s="180">
        <f t="shared" si="31"/>
        <v>276297.408</v>
      </c>
      <c r="K159" s="180">
        <f t="shared" si="36"/>
        <v>293802.55199999997</v>
      </c>
      <c r="L159" s="200">
        <v>303.25713000000002</v>
      </c>
      <c r="M159" s="201">
        <f t="shared" ref="M159:M179" si="41">L159*$M$2</f>
        <v>289.155673455</v>
      </c>
      <c r="N159" s="183">
        <f t="shared" si="32"/>
        <v>3.8459028306193881</v>
      </c>
      <c r="O159" s="184">
        <f t="shared" si="37"/>
        <v>570.09996000000001</v>
      </c>
      <c r="P159" s="184">
        <f t="shared" si="38"/>
        <v>543.59031186000004</v>
      </c>
      <c r="Q159" s="194"/>
      <c r="R159" s="195"/>
      <c r="S159" s="195"/>
      <c r="T159" s="195"/>
      <c r="U159" s="195"/>
      <c r="V159" s="202"/>
      <c r="W159" s="194"/>
      <c r="X159" s="195"/>
      <c r="Y159" s="195"/>
      <c r="Z159" s="195"/>
      <c r="AA159" s="195"/>
      <c r="AB159" s="202"/>
      <c r="AC159" s="194"/>
      <c r="AD159" s="202"/>
      <c r="AE159" s="194">
        <v>0.20050000000000001</v>
      </c>
      <c r="AF159" s="202">
        <v>195.41499999999999</v>
      </c>
      <c r="AG159" s="194"/>
      <c r="AH159" s="203"/>
      <c r="AI159" s="202"/>
      <c r="AJ159" s="194"/>
      <c r="AK159" s="202"/>
      <c r="AL159" s="194"/>
      <c r="AM159" s="202"/>
      <c r="AN159" s="194"/>
      <c r="AO159" s="195"/>
      <c r="AP159" s="195"/>
      <c r="AQ159" s="202"/>
      <c r="AR159" s="194"/>
      <c r="AS159" s="202"/>
      <c r="AT159" s="194"/>
      <c r="AU159" s="202"/>
      <c r="AV159" s="194"/>
      <c r="AW159" s="202"/>
      <c r="AX159" s="204">
        <v>5</v>
      </c>
      <c r="AY159" s="205">
        <v>5.9327816000000002</v>
      </c>
      <c r="AZ159" s="194"/>
      <c r="BA159" s="202"/>
      <c r="BB159" s="194"/>
      <c r="BC159" s="202"/>
      <c r="BD159" s="206"/>
      <c r="BE159" s="206"/>
      <c r="BF159" s="206"/>
      <c r="BG159" s="194"/>
      <c r="BH159" s="202"/>
      <c r="BI159" s="206"/>
      <c r="BJ159" s="206"/>
      <c r="BK159" s="206"/>
      <c r="BL159" s="203">
        <v>11.433136225000002</v>
      </c>
      <c r="BM159" s="192">
        <f t="shared" si="29"/>
        <v>330.82727951944997</v>
      </c>
      <c r="BN159" s="193">
        <f t="shared" si="30"/>
        <v>212.78091782499999</v>
      </c>
      <c r="BO159" s="194">
        <f t="shared" si="33"/>
        <v>103.06207546245</v>
      </c>
      <c r="BP159" s="195">
        <f t="shared" si="34"/>
        <v>14.984286232000001</v>
      </c>
      <c r="BQ159" s="187">
        <f t="shared" si="35"/>
        <v>0</v>
      </c>
      <c r="BR159" s="194">
        <v>1.14E-2</v>
      </c>
      <c r="BS159" s="195">
        <v>14.5022172569</v>
      </c>
      <c r="BT159" s="195"/>
      <c r="BU159" s="195"/>
      <c r="BV159" s="195">
        <v>1E-3</v>
      </c>
      <c r="BW159" s="195">
        <v>0.7076260726000001</v>
      </c>
      <c r="BX159" s="195">
        <v>7.4999999999999997E-3</v>
      </c>
      <c r="BY159" s="195">
        <v>5.9630712099499998</v>
      </c>
      <c r="BZ159" s="195"/>
      <c r="CA159" s="195"/>
      <c r="CB159" s="195">
        <v>75</v>
      </c>
      <c r="CC159" s="202">
        <v>81.889160922999991</v>
      </c>
      <c r="CD159" s="194"/>
      <c r="CE159" s="195"/>
      <c r="CF159" s="195">
        <v>3</v>
      </c>
      <c r="CG159" s="195">
        <v>2.950808334</v>
      </c>
      <c r="CH159" s="196">
        <v>4</v>
      </c>
      <c r="CI159" s="195">
        <v>12.033477898000001</v>
      </c>
      <c r="CJ159" s="195"/>
      <c r="CK159" s="202"/>
      <c r="CL159" s="194"/>
      <c r="CM159" s="207"/>
    </row>
    <row r="160" spans="1:91" ht="18.75" customHeight="1" x14ac:dyDescent="0.25">
      <c r="A160" s="178">
        <f t="shared" si="39"/>
        <v>151</v>
      </c>
      <c r="B160" s="198" t="s">
        <v>255</v>
      </c>
      <c r="C160" s="199">
        <v>1971</v>
      </c>
      <c r="D160" s="199">
        <v>5</v>
      </c>
      <c r="E160" s="199">
        <v>128</v>
      </c>
      <c r="F160" s="199">
        <v>6598.9</v>
      </c>
      <c r="G160" s="199">
        <v>8</v>
      </c>
      <c r="H160" s="180">
        <v>5.84</v>
      </c>
      <c r="I160" s="180">
        <v>6.21</v>
      </c>
      <c r="J160" s="180">
        <f t="shared" si="31"/>
        <v>231225.45599999995</v>
      </c>
      <c r="K160" s="180">
        <f t="shared" si="36"/>
        <v>245875.01399999997</v>
      </c>
      <c r="L160" s="200">
        <v>373.05228</v>
      </c>
      <c r="M160" s="201">
        <f t="shared" si="41"/>
        <v>355.70534898</v>
      </c>
      <c r="N160" s="183">
        <f t="shared" si="32"/>
        <v>5.6532494809741021</v>
      </c>
      <c r="O160" s="184">
        <f t="shared" si="37"/>
        <v>477.10046999999992</v>
      </c>
      <c r="P160" s="184">
        <f t="shared" si="38"/>
        <v>454.91529814499995</v>
      </c>
      <c r="Q160" s="194"/>
      <c r="R160" s="195"/>
      <c r="S160" s="195"/>
      <c r="T160" s="195"/>
      <c r="U160" s="195"/>
      <c r="V160" s="202"/>
      <c r="W160" s="194"/>
      <c r="X160" s="195"/>
      <c r="Y160" s="195"/>
      <c r="Z160" s="195"/>
      <c r="AA160" s="195"/>
      <c r="AB160" s="202"/>
      <c r="AC160" s="194"/>
      <c r="AD160" s="202"/>
      <c r="AE160" s="194">
        <v>5.0000000000000001E-3</v>
      </c>
      <c r="AF160" s="202">
        <v>0.871</v>
      </c>
      <c r="AG160" s="194">
        <v>0.65</v>
      </c>
      <c r="AH160" s="203">
        <v>8</v>
      </c>
      <c r="AI160" s="202">
        <v>1140.826</v>
      </c>
      <c r="AJ160" s="194"/>
      <c r="AK160" s="202"/>
      <c r="AL160" s="194"/>
      <c r="AM160" s="202"/>
      <c r="AN160" s="194"/>
      <c r="AO160" s="195"/>
      <c r="AP160" s="195"/>
      <c r="AQ160" s="202"/>
      <c r="AR160" s="194"/>
      <c r="AS160" s="202"/>
      <c r="AT160" s="194">
        <v>4</v>
      </c>
      <c r="AU160" s="202">
        <v>9.8349999999999991</v>
      </c>
      <c r="AV160" s="194">
        <v>1</v>
      </c>
      <c r="AW160" s="202">
        <v>6.5221894089000001</v>
      </c>
      <c r="AX160" s="204">
        <v>68</v>
      </c>
      <c r="AY160" s="205">
        <v>53.213086399999995</v>
      </c>
      <c r="AZ160" s="194"/>
      <c r="BA160" s="202"/>
      <c r="BB160" s="194"/>
      <c r="BC160" s="202"/>
      <c r="BD160" s="206"/>
      <c r="BE160" s="206"/>
      <c r="BF160" s="206"/>
      <c r="BG160" s="194"/>
      <c r="BH160" s="202"/>
      <c r="BI160" s="206"/>
      <c r="BJ160" s="206"/>
      <c r="BK160" s="206"/>
      <c r="BL160" s="203">
        <v>23.184744276</v>
      </c>
      <c r="BM160" s="192">
        <f t="shared" si="29"/>
        <v>1336.6588355965901</v>
      </c>
      <c r="BN160" s="193">
        <f t="shared" si="30"/>
        <v>1234.4520200849001</v>
      </c>
      <c r="BO160" s="194">
        <f t="shared" si="33"/>
        <v>81.811715064689992</v>
      </c>
      <c r="BP160" s="195">
        <f t="shared" si="34"/>
        <v>20.395100447000001</v>
      </c>
      <c r="BQ160" s="187">
        <f t="shared" si="35"/>
        <v>0</v>
      </c>
      <c r="BR160" s="194"/>
      <c r="BS160" s="195"/>
      <c r="BT160" s="195"/>
      <c r="BU160" s="195"/>
      <c r="BV160" s="195">
        <v>2.75E-2</v>
      </c>
      <c r="BW160" s="195">
        <v>27.549477196840002</v>
      </c>
      <c r="BX160" s="195">
        <v>6.4999999999999997E-3</v>
      </c>
      <c r="BY160" s="195">
        <v>5.3050627508500003</v>
      </c>
      <c r="BZ160" s="195"/>
      <c r="CA160" s="195"/>
      <c r="CB160" s="195">
        <v>49</v>
      </c>
      <c r="CC160" s="202">
        <v>48.957175116999998</v>
      </c>
      <c r="CD160" s="194"/>
      <c r="CE160" s="195"/>
      <c r="CF160" s="195">
        <v>3</v>
      </c>
      <c r="CG160" s="195">
        <v>1.442234858</v>
      </c>
      <c r="CH160" s="196">
        <v>8</v>
      </c>
      <c r="CI160" s="195">
        <v>18.952865589000002</v>
      </c>
      <c r="CJ160" s="195"/>
      <c r="CK160" s="202"/>
      <c r="CL160" s="194"/>
      <c r="CM160" s="207"/>
    </row>
    <row r="161" spans="1:91" ht="20.25" customHeight="1" x14ac:dyDescent="0.25">
      <c r="A161" s="178">
        <f t="shared" si="39"/>
        <v>152</v>
      </c>
      <c r="B161" s="198" t="s">
        <v>6</v>
      </c>
      <c r="C161" s="199" t="s">
        <v>125</v>
      </c>
      <c r="D161" s="199">
        <v>3</v>
      </c>
      <c r="E161" s="199">
        <v>12</v>
      </c>
      <c r="F161" s="199">
        <v>1164.7</v>
      </c>
      <c r="G161" s="199">
        <v>2</v>
      </c>
      <c r="H161" s="180">
        <v>5.84</v>
      </c>
      <c r="I161" s="180">
        <v>6.21</v>
      </c>
      <c r="J161" s="180">
        <f t="shared" si="31"/>
        <v>40811.088000000003</v>
      </c>
      <c r="K161" s="180">
        <f t="shared" si="36"/>
        <v>43396.722000000002</v>
      </c>
      <c r="L161" s="200">
        <v>60.816949999999999</v>
      </c>
      <c r="M161" s="201">
        <f t="shared" si="41"/>
        <v>57.988961824999997</v>
      </c>
      <c r="N161" s="183">
        <f t="shared" si="32"/>
        <v>5.2216836953721986</v>
      </c>
      <c r="O161" s="184">
        <f t="shared" si="37"/>
        <v>84.207809999999995</v>
      </c>
      <c r="P161" s="184">
        <f t="shared" si="38"/>
        <v>80.292146834999997</v>
      </c>
      <c r="Q161" s="194"/>
      <c r="R161" s="195"/>
      <c r="S161" s="195"/>
      <c r="T161" s="195"/>
      <c r="U161" s="195"/>
      <c r="V161" s="202"/>
      <c r="W161" s="194"/>
      <c r="X161" s="195"/>
      <c r="Y161" s="195">
        <v>1</v>
      </c>
      <c r="Z161" s="195">
        <v>0.80600000000000005</v>
      </c>
      <c r="AA161" s="195"/>
      <c r="AB161" s="202"/>
      <c r="AC161" s="194"/>
      <c r="AD161" s="202"/>
      <c r="AE161" s="194">
        <v>5.4999999999999997E-3</v>
      </c>
      <c r="AF161" s="202">
        <v>0.69699999999999995</v>
      </c>
      <c r="AG161" s="194">
        <v>4.9000000000000002E-2</v>
      </c>
      <c r="AH161" s="203">
        <v>2</v>
      </c>
      <c r="AI161" s="202">
        <v>264.58249999999998</v>
      </c>
      <c r="AJ161" s="194"/>
      <c r="AK161" s="202"/>
      <c r="AL161" s="194"/>
      <c r="AM161" s="202"/>
      <c r="AN161" s="194">
        <v>21</v>
      </c>
      <c r="AO161" s="195">
        <v>21.53</v>
      </c>
      <c r="AP161" s="195"/>
      <c r="AQ161" s="202"/>
      <c r="AR161" s="194"/>
      <c r="AS161" s="202"/>
      <c r="AT161" s="194">
        <v>1</v>
      </c>
      <c r="AU161" s="202">
        <v>2.4849999999999999</v>
      </c>
      <c r="AV161" s="194"/>
      <c r="AW161" s="202"/>
      <c r="AX161" s="204">
        <v>1</v>
      </c>
      <c r="AY161" s="205">
        <v>0.67400000000000004</v>
      </c>
      <c r="AZ161" s="194"/>
      <c r="BA161" s="202"/>
      <c r="BB161" s="194"/>
      <c r="BC161" s="202"/>
      <c r="BD161" s="206"/>
      <c r="BE161" s="206"/>
      <c r="BF161" s="206"/>
      <c r="BG161" s="194"/>
      <c r="BH161" s="202"/>
      <c r="BI161" s="206">
        <v>5.9450000000000003</v>
      </c>
      <c r="BJ161" s="206"/>
      <c r="BK161" s="206"/>
      <c r="BL161" s="203">
        <v>7.8298873847900001</v>
      </c>
      <c r="BM161" s="192">
        <f t="shared" si="29"/>
        <v>328.86090363329004</v>
      </c>
      <c r="BN161" s="193">
        <f t="shared" si="30"/>
        <v>304.54938738479001</v>
      </c>
      <c r="BO161" s="194">
        <f t="shared" si="33"/>
        <v>16.068297979499999</v>
      </c>
      <c r="BP161" s="195">
        <f t="shared" si="34"/>
        <v>8.2432182689999998</v>
      </c>
      <c r="BQ161" s="187">
        <f t="shared" si="35"/>
        <v>0</v>
      </c>
      <c r="BR161" s="194"/>
      <c r="BS161" s="195"/>
      <c r="BT161" s="195">
        <v>3.5000000000000001E-3</v>
      </c>
      <c r="BU161" s="195">
        <v>3.7736533904999998</v>
      </c>
      <c r="BV161" s="195"/>
      <c r="BW161" s="195"/>
      <c r="BX161" s="195"/>
      <c r="BY161" s="195"/>
      <c r="BZ161" s="195">
        <v>1</v>
      </c>
      <c r="CA161" s="195">
        <v>2.8299499199999998</v>
      </c>
      <c r="CB161" s="195">
        <v>10</v>
      </c>
      <c r="CC161" s="202">
        <v>9.464694669</v>
      </c>
      <c r="CD161" s="194"/>
      <c r="CE161" s="195"/>
      <c r="CF161" s="195"/>
      <c r="CG161" s="195"/>
      <c r="CH161" s="196">
        <v>3</v>
      </c>
      <c r="CI161" s="195">
        <v>8.2432182689999998</v>
      </c>
      <c r="CJ161" s="195"/>
      <c r="CK161" s="202"/>
      <c r="CL161" s="194"/>
      <c r="CM161" s="207"/>
    </row>
    <row r="162" spans="1:91" ht="18.75" customHeight="1" x14ac:dyDescent="0.25">
      <c r="A162" s="178">
        <f t="shared" si="39"/>
        <v>153</v>
      </c>
      <c r="B162" s="198" t="s">
        <v>256</v>
      </c>
      <c r="C162" s="199">
        <v>1984</v>
      </c>
      <c r="D162" s="199">
        <v>5</v>
      </c>
      <c r="E162" s="199">
        <v>75</v>
      </c>
      <c r="F162" s="199">
        <v>4168.8</v>
      </c>
      <c r="G162" s="199">
        <v>5</v>
      </c>
      <c r="H162" s="180">
        <v>5.84</v>
      </c>
      <c r="I162" s="180">
        <v>6.21</v>
      </c>
      <c r="J162" s="180">
        <f t="shared" si="31"/>
        <v>146074.75200000001</v>
      </c>
      <c r="K162" s="180">
        <f t="shared" si="36"/>
        <v>155329.48800000001</v>
      </c>
      <c r="L162" s="200">
        <v>211.84761</v>
      </c>
      <c r="M162" s="201">
        <f t="shared" si="41"/>
        <v>201.99669613500001</v>
      </c>
      <c r="N162" s="183">
        <f t="shared" si="32"/>
        <v>5.0817407887161767</v>
      </c>
      <c r="O162" s="184">
        <f t="shared" si="37"/>
        <v>301.40424000000002</v>
      </c>
      <c r="P162" s="184">
        <f t="shared" si="38"/>
        <v>287.38894284000003</v>
      </c>
      <c r="Q162" s="194"/>
      <c r="R162" s="195"/>
      <c r="S162" s="195"/>
      <c r="T162" s="195"/>
      <c r="U162" s="195"/>
      <c r="V162" s="202"/>
      <c r="W162" s="194"/>
      <c r="X162" s="195"/>
      <c r="Y162" s="195"/>
      <c r="Z162" s="195"/>
      <c r="AA162" s="195"/>
      <c r="AB162" s="202"/>
      <c r="AC162" s="194">
        <v>2.5000000000000001E-2</v>
      </c>
      <c r="AD162" s="202">
        <v>13.410534000000002</v>
      </c>
      <c r="AE162" s="194">
        <v>1E-3</v>
      </c>
      <c r="AF162" s="202">
        <v>5.1280000000000001</v>
      </c>
      <c r="AG162" s="194"/>
      <c r="AH162" s="203"/>
      <c r="AI162" s="202"/>
      <c r="AJ162" s="194"/>
      <c r="AK162" s="202"/>
      <c r="AL162" s="194"/>
      <c r="AM162" s="202"/>
      <c r="AN162" s="194"/>
      <c r="AO162" s="195"/>
      <c r="AP162" s="195"/>
      <c r="AQ162" s="202"/>
      <c r="AR162" s="194">
        <v>1.4E-3</v>
      </c>
      <c r="AS162" s="202">
        <v>0.73711820000000006</v>
      </c>
      <c r="AT162" s="194">
        <v>2</v>
      </c>
      <c r="AU162" s="202">
        <v>2.6102931386861301</v>
      </c>
      <c r="AV162" s="194"/>
      <c r="AW162" s="202"/>
      <c r="AX162" s="204">
        <v>13</v>
      </c>
      <c r="AY162" s="205">
        <v>15.3993709356</v>
      </c>
      <c r="AZ162" s="194"/>
      <c r="BA162" s="202"/>
      <c r="BB162" s="194"/>
      <c r="BC162" s="202"/>
      <c r="BD162" s="206"/>
      <c r="BE162" s="206"/>
      <c r="BF162" s="206"/>
      <c r="BG162" s="194"/>
      <c r="BH162" s="202"/>
      <c r="BI162" s="206"/>
      <c r="BJ162" s="206"/>
      <c r="BK162" s="206"/>
      <c r="BL162" s="203">
        <v>1.44733</v>
      </c>
      <c r="BM162" s="192">
        <f t="shared" si="29"/>
        <v>96.066466086036129</v>
      </c>
      <c r="BN162" s="193">
        <f t="shared" si="30"/>
        <v>38.732646274286132</v>
      </c>
      <c r="BO162" s="194">
        <f t="shared" si="33"/>
        <v>28.231855113949997</v>
      </c>
      <c r="BP162" s="195">
        <f t="shared" si="34"/>
        <v>29.1019646978</v>
      </c>
      <c r="BQ162" s="187">
        <f t="shared" si="35"/>
        <v>0</v>
      </c>
      <c r="BR162" s="194">
        <v>2E-3</v>
      </c>
      <c r="BS162" s="195">
        <v>2.0178255320000003</v>
      </c>
      <c r="BT162" s="195"/>
      <c r="BU162" s="195"/>
      <c r="BV162" s="195">
        <v>6.0000000000000001E-3</v>
      </c>
      <c r="BW162" s="195">
        <v>5.6957287884000003</v>
      </c>
      <c r="BX162" s="195">
        <v>3.5000000000000001E-3</v>
      </c>
      <c r="BY162" s="195">
        <v>2.88879054555</v>
      </c>
      <c r="BZ162" s="195"/>
      <c r="CA162" s="195"/>
      <c r="CB162" s="195">
        <v>20</v>
      </c>
      <c r="CC162" s="202">
        <v>17.629510247999999</v>
      </c>
      <c r="CD162" s="194">
        <v>6.3E-2</v>
      </c>
      <c r="CE162" s="195">
        <v>19.550345162799999</v>
      </c>
      <c r="CF162" s="195">
        <v>3</v>
      </c>
      <c r="CG162" s="195">
        <v>1.2081507029999998</v>
      </c>
      <c r="CH162" s="196">
        <v>3</v>
      </c>
      <c r="CI162" s="195">
        <v>8.3434688319999992</v>
      </c>
      <c r="CJ162" s="195"/>
      <c r="CK162" s="202"/>
      <c r="CL162" s="194"/>
      <c r="CM162" s="207"/>
    </row>
    <row r="163" spans="1:91" ht="18.75" customHeight="1" x14ac:dyDescent="0.25">
      <c r="A163" s="178">
        <f t="shared" si="39"/>
        <v>154</v>
      </c>
      <c r="B163" s="198" t="s">
        <v>257</v>
      </c>
      <c r="C163" s="199">
        <v>1987</v>
      </c>
      <c r="D163" s="199">
        <v>9</v>
      </c>
      <c r="E163" s="199">
        <v>251</v>
      </c>
      <c r="F163" s="199">
        <v>14062.5</v>
      </c>
      <c r="G163" s="199">
        <v>7</v>
      </c>
      <c r="H163" s="180">
        <v>5.84</v>
      </c>
      <c r="I163" s="180">
        <v>6.21</v>
      </c>
      <c r="J163" s="180">
        <f t="shared" si="31"/>
        <v>492750</v>
      </c>
      <c r="K163" s="180">
        <f t="shared" si="36"/>
        <v>523968.75</v>
      </c>
      <c r="L163" s="200">
        <v>856.30241999999998</v>
      </c>
      <c r="M163" s="201">
        <f t="shared" si="41"/>
        <v>816.48435746999996</v>
      </c>
      <c r="N163" s="183">
        <f t="shared" si="32"/>
        <v>6.0892616533333328</v>
      </c>
      <c r="O163" s="184">
        <f t="shared" si="37"/>
        <v>1016.71875</v>
      </c>
      <c r="P163" s="184">
        <f t="shared" si="38"/>
        <v>969.44132812500004</v>
      </c>
      <c r="Q163" s="194"/>
      <c r="R163" s="195"/>
      <c r="S163" s="195">
        <v>0.13100000000000001</v>
      </c>
      <c r="T163" s="195">
        <v>140.43799999999999</v>
      </c>
      <c r="U163" s="195"/>
      <c r="V163" s="202"/>
      <c r="W163" s="194"/>
      <c r="X163" s="195"/>
      <c r="Y163" s="195"/>
      <c r="Z163" s="195"/>
      <c r="AA163" s="195">
        <v>1</v>
      </c>
      <c r="AB163" s="202">
        <v>4.7130000000000001</v>
      </c>
      <c r="AC163" s="194">
        <v>4.0000000000000001E-3</v>
      </c>
      <c r="AD163" s="202">
        <v>1.3094999</v>
      </c>
      <c r="AE163" s="194">
        <v>1.2E-2</v>
      </c>
      <c r="AF163" s="202">
        <v>3.3409999999999997</v>
      </c>
      <c r="AG163" s="194"/>
      <c r="AH163" s="203"/>
      <c r="AI163" s="202"/>
      <c r="AJ163" s="194">
        <v>6.0000000000000001E-3</v>
      </c>
      <c r="AK163" s="202">
        <v>21.866</v>
      </c>
      <c r="AL163" s="194">
        <v>1E-3</v>
      </c>
      <c r="AM163" s="202">
        <v>1.2230000000000001</v>
      </c>
      <c r="AN163" s="194"/>
      <c r="AO163" s="195"/>
      <c r="AP163" s="195"/>
      <c r="AQ163" s="202"/>
      <c r="AR163" s="194">
        <v>5.0000000000000001E-4</v>
      </c>
      <c r="AS163" s="202">
        <v>1.4627399999999999</v>
      </c>
      <c r="AT163" s="194">
        <v>1</v>
      </c>
      <c r="AU163" s="202">
        <v>2.2530000000000001</v>
      </c>
      <c r="AV163" s="194"/>
      <c r="AW163" s="202"/>
      <c r="AX163" s="204">
        <v>14</v>
      </c>
      <c r="AY163" s="205">
        <v>23.810565948000001</v>
      </c>
      <c r="AZ163" s="194">
        <v>5.8500000000000002E-4</v>
      </c>
      <c r="BA163" s="202">
        <v>0.64342121220000004</v>
      </c>
      <c r="BB163" s="194">
        <v>12.227</v>
      </c>
      <c r="BC163" s="202"/>
      <c r="BD163" s="206"/>
      <c r="BE163" s="206"/>
      <c r="BF163" s="206"/>
      <c r="BG163" s="194"/>
      <c r="BH163" s="202"/>
      <c r="BI163" s="206">
        <v>8.9990000000000006</v>
      </c>
      <c r="BJ163" s="206"/>
      <c r="BK163" s="206"/>
      <c r="BL163" s="203">
        <f>35.2963822004+9.976</f>
        <v>45.272382200399996</v>
      </c>
      <c r="BM163" s="192">
        <f t="shared" si="29"/>
        <v>522.37851251040001</v>
      </c>
      <c r="BN163" s="193">
        <f t="shared" si="30"/>
        <v>267.55860926060001</v>
      </c>
      <c r="BO163" s="194">
        <f t="shared" si="33"/>
        <v>142.49326134699999</v>
      </c>
      <c r="BP163" s="195">
        <f t="shared" si="34"/>
        <v>112.32664190280002</v>
      </c>
      <c r="BQ163" s="187">
        <f t="shared" si="35"/>
        <v>0</v>
      </c>
      <c r="BR163" s="194">
        <v>1.5099999999999999E-2</v>
      </c>
      <c r="BS163" s="195">
        <v>17.2341387385</v>
      </c>
      <c r="BT163" s="195">
        <v>2.8100000000000003E-2</v>
      </c>
      <c r="BU163" s="195">
        <v>40.687325295999997</v>
      </c>
      <c r="BV163" s="195">
        <v>1.2500000000000001E-2</v>
      </c>
      <c r="BW163" s="195">
        <v>17.839214211399998</v>
      </c>
      <c r="BX163" s="195">
        <v>7.4999999999999997E-3</v>
      </c>
      <c r="BY163" s="195">
        <v>6.1341451420999995</v>
      </c>
      <c r="BZ163" s="195">
        <v>4</v>
      </c>
      <c r="CA163" s="195">
        <v>7.5275989900000004</v>
      </c>
      <c r="CB163" s="195">
        <v>58</v>
      </c>
      <c r="CC163" s="202">
        <v>53.070838969</v>
      </c>
      <c r="CD163" s="194">
        <v>0.128</v>
      </c>
      <c r="CE163" s="195">
        <v>48.260510713800002</v>
      </c>
      <c r="CF163" s="195">
        <v>18</v>
      </c>
      <c r="CG163" s="195">
        <v>8.7673921430000021</v>
      </c>
      <c r="CH163" s="196">
        <v>21</v>
      </c>
      <c r="CI163" s="195">
        <v>55.298739046000009</v>
      </c>
      <c r="CJ163" s="195"/>
      <c r="CK163" s="202"/>
      <c r="CL163" s="194"/>
      <c r="CM163" s="207"/>
    </row>
    <row r="164" spans="1:91" ht="18.75" customHeight="1" x14ac:dyDescent="0.25">
      <c r="A164" s="178">
        <f t="shared" si="39"/>
        <v>155</v>
      </c>
      <c r="B164" s="198" t="s">
        <v>258</v>
      </c>
      <c r="C164" s="199">
        <v>1982</v>
      </c>
      <c r="D164" s="199">
        <v>9</v>
      </c>
      <c r="E164" s="199">
        <v>323</v>
      </c>
      <c r="F164" s="199">
        <v>16045.9</v>
      </c>
      <c r="G164" s="199">
        <v>9</v>
      </c>
      <c r="H164" s="180">
        <v>5.84</v>
      </c>
      <c r="I164" s="180">
        <v>6.21</v>
      </c>
      <c r="J164" s="180">
        <f t="shared" si="31"/>
        <v>562248.33600000001</v>
      </c>
      <c r="K164" s="180">
        <f t="shared" si="36"/>
        <v>597870.23400000005</v>
      </c>
      <c r="L164" s="200">
        <v>977.60352</v>
      </c>
      <c r="M164" s="201">
        <f t="shared" si="41"/>
        <v>932.14495632000001</v>
      </c>
      <c r="N164" s="183">
        <f t="shared" si="32"/>
        <v>6.0925440143588085</v>
      </c>
      <c r="O164" s="184">
        <f t="shared" si="37"/>
        <v>1160.1185700000001</v>
      </c>
      <c r="P164" s="184">
        <f t="shared" si="38"/>
        <v>1106.1730564950001</v>
      </c>
      <c r="Q164" s="194"/>
      <c r="R164" s="195"/>
      <c r="S164" s="195">
        <v>5.0000000000000001E-3</v>
      </c>
      <c r="T164" s="195">
        <v>1.365</v>
      </c>
      <c r="U164" s="195"/>
      <c r="V164" s="202"/>
      <c r="W164" s="194"/>
      <c r="X164" s="195"/>
      <c r="Y164" s="195"/>
      <c r="Z164" s="195"/>
      <c r="AA164" s="195">
        <v>1</v>
      </c>
      <c r="AB164" s="202">
        <v>2.3170000000000002</v>
      </c>
      <c r="AC164" s="194">
        <v>0.20215</v>
      </c>
      <c r="AD164" s="202">
        <v>67.605495950000005</v>
      </c>
      <c r="AE164" s="194">
        <v>1.5E-3</v>
      </c>
      <c r="AF164" s="202">
        <v>0.17</v>
      </c>
      <c r="AG164" s="194"/>
      <c r="AH164" s="203"/>
      <c r="AI164" s="202"/>
      <c r="AJ164" s="194"/>
      <c r="AK164" s="202"/>
      <c r="AL164" s="194">
        <v>1.5E-3</v>
      </c>
      <c r="AM164" s="202">
        <v>2.0620000000000003</v>
      </c>
      <c r="AN164" s="194"/>
      <c r="AO164" s="195"/>
      <c r="AP164" s="195"/>
      <c r="AQ164" s="202"/>
      <c r="AR164" s="194"/>
      <c r="AS164" s="202"/>
      <c r="AT164" s="194">
        <v>2</v>
      </c>
      <c r="AU164" s="202">
        <v>3.0462931386861301</v>
      </c>
      <c r="AV164" s="194">
        <v>3</v>
      </c>
      <c r="AW164" s="202">
        <v>23.092690000000001</v>
      </c>
      <c r="AX164" s="204">
        <v>21</v>
      </c>
      <c r="AY164" s="205">
        <v>10.414824896600001</v>
      </c>
      <c r="AZ164" s="194"/>
      <c r="BA164" s="202"/>
      <c r="BB164" s="194">
        <f>0.229+36.458</f>
        <v>36.686999999999998</v>
      </c>
      <c r="BC164" s="202"/>
      <c r="BD164" s="206"/>
      <c r="BE164" s="206"/>
      <c r="BF164" s="206"/>
      <c r="BG164" s="194">
        <v>8</v>
      </c>
      <c r="BH164" s="202">
        <v>45.945999999999998</v>
      </c>
      <c r="BI164" s="206"/>
      <c r="BJ164" s="206"/>
      <c r="BK164" s="206"/>
      <c r="BL164" s="203">
        <f>84.8726054892+9.976</f>
        <v>94.848605489199997</v>
      </c>
      <c r="BM164" s="192">
        <f t="shared" si="29"/>
        <v>554.80324194543618</v>
      </c>
      <c r="BN164" s="193">
        <f t="shared" si="30"/>
        <v>287.55490947448612</v>
      </c>
      <c r="BO164" s="194">
        <f t="shared" si="33"/>
        <v>172.03448032985</v>
      </c>
      <c r="BP164" s="195">
        <f t="shared" si="34"/>
        <v>95.213852141100006</v>
      </c>
      <c r="BQ164" s="187">
        <f t="shared" si="35"/>
        <v>0</v>
      </c>
      <c r="BR164" s="194">
        <v>1.7000000000000001E-2</v>
      </c>
      <c r="BS164" s="195">
        <v>18.762091570000003</v>
      </c>
      <c r="BT164" s="195">
        <v>7.4999999999999997E-3</v>
      </c>
      <c r="BU164" s="195">
        <v>8.7678996404999996</v>
      </c>
      <c r="BV164" s="195">
        <v>2.8500000000000001E-2</v>
      </c>
      <c r="BW164" s="195">
        <v>26.780446314900001</v>
      </c>
      <c r="BX164" s="195">
        <v>8.9999999999999993E-3</v>
      </c>
      <c r="BY164" s="195">
        <v>15.03492311145</v>
      </c>
      <c r="BZ164" s="195">
        <v>3</v>
      </c>
      <c r="CA164" s="195">
        <v>4.3494967989999997</v>
      </c>
      <c r="CB164" s="195">
        <v>102</v>
      </c>
      <c r="CC164" s="202">
        <v>98.339622894000016</v>
      </c>
      <c r="CD164" s="194">
        <v>0.22899999999999998</v>
      </c>
      <c r="CE164" s="195">
        <v>54.070912695099992</v>
      </c>
      <c r="CF164" s="195">
        <v>6</v>
      </c>
      <c r="CG164" s="195">
        <v>2.7999113299999996</v>
      </c>
      <c r="CH164" s="196">
        <v>16</v>
      </c>
      <c r="CI164" s="195">
        <v>38.343028116000006</v>
      </c>
      <c r="CJ164" s="195"/>
      <c r="CK164" s="202"/>
      <c r="CL164" s="194"/>
      <c r="CM164" s="207"/>
    </row>
    <row r="165" spans="1:91" ht="18.75" customHeight="1" x14ac:dyDescent="0.25">
      <c r="A165" s="178">
        <f t="shared" si="39"/>
        <v>156</v>
      </c>
      <c r="B165" s="198" t="s">
        <v>259</v>
      </c>
      <c r="C165" s="199">
        <v>1982</v>
      </c>
      <c r="D165" s="199">
        <v>9</v>
      </c>
      <c r="E165" s="199">
        <v>394</v>
      </c>
      <c r="F165" s="199">
        <v>19874.5</v>
      </c>
      <c r="G165" s="199">
        <v>11</v>
      </c>
      <c r="H165" s="180">
        <v>5.84</v>
      </c>
      <c r="I165" s="180">
        <v>6.21</v>
      </c>
      <c r="J165" s="180">
        <f t="shared" si="31"/>
        <v>696402.48</v>
      </c>
      <c r="K165" s="180">
        <f t="shared" si="36"/>
        <v>740523.87</v>
      </c>
      <c r="L165" s="200">
        <v>1178.22486</v>
      </c>
      <c r="M165" s="201">
        <f t="shared" si="41"/>
        <v>1123.4374040100001</v>
      </c>
      <c r="N165" s="183">
        <f t="shared" si="32"/>
        <v>5.9283245364663264</v>
      </c>
      <c r="O165" s="184">
        <f t="shared" si="37"/>
        <v>1436.9263500000002</v>
      </c>
      <c r="P165" s="184">
        <f t="shared" si="38"/>
        <v>1370.1092747250002</v>
      </c>
      <c r="Q165" s="194"/>
      <c r="R165" s="195"/>
      <c r="S165" s="195"/>
      <c r="T165" s="195"/>
      <c r="U165" s="195"/>
      <c r="V165" s="202"/>
      <c r="W165" s="194"/>
      <c r="X165" s="195"/>
      <c r="Y165" s="195"/>
      <c r="Z165" s="195"/>
      <c r="AA165" s="195"/>
      <c r="AB165" s="202"/>
      <c r="AC165" s="194"/>
      <c r="AD165" s="202"/>
      <c r="AE165" s="194"/>
      <c r="AF165" s="202"/>
      <c r="AG165" s="194"/>
      <c r="AH165" s="203"/>
      <c r="AI165" s="202"/>
      <c r="AJ165" s="194">
        <v>5.0999999999999997E-2</v>
      </c>
      <c r="AK165" s="202">
        <v>20.672000000000001</v>
      </c>
      <c r="AL165" s="194">
        <v>3.0000000000000001E-3</v>
      </c>
      <c r="AM165" s="202">
        <v>1.9039999999999999</v>
      </c>
      <c r="AN165" s="194"/>
      <c r="AO165" s="195"/>
      <c r="AP165" s="195"/>
      <c r="AQ165" s="202"/>
      <c r="AR165" s="194"/>
      <c r="AS165" s="202"/>
      <c r="AT165" s="194">
        <v>4</v>
      </c>
      <c r="AU165" s="202">
        <v>10.566000000000001</v>
      </c>
      <c r="AV165" s="194">
        <v>2</v>
      </c>
      <c r="AW165" s="202">
        <v>5.9316000000000004</v>
      </c>
      <c r="AX165" s="204">
        <v>17</v>
      </c>
      <c r="AY165" s="205">
        <v>14.8487824314</v>
      </c>
      <c r="AZ165" s="194">
        <v>5.0000000000000001E-4</v>
      </c>
      <c r="BA165" s="202">
        <v>2.1800000000000002</v>
      </c>
      <c r="BB165" s="194">
        <v>0.70899999999999996</v>
      </c>
      <c r="BC165" s="202"/>
      <c r="BD165" s="206"/>
      <c r="BE165" s="206">
        <v>1</v>
      </c>
      <c r="BF165" s="206">
        <v>1.169</v>
      </c>
      <c r="BG165" s="194">
        <v>1</v>
      </c>
      <c r="BH165" s="202">
        <v>4.7409999999999997</v>
      </c>
      <c r="BI165" s="206"/>
      <c r="BJ165" s="206"/>
      <c r="BK165" s="206"/>
      <c r="BL165" s="203">
        <f>33.3718815598+9.976</f>
        <v>43.347881559800001</v>
      </c>
      <c r="BM165" s="192">
        <f t="shared" si="29"/>
        <v>251.62788706862003</v>
      </c>
      <c r="BN165" s="193">
        <f t="shared" si="30"/>
        <v>106.06926399120002</v>
      </c>
      <c r="BO165" s="194">
        <f t="shared" si="33"/>
        <v>69.572548865820011</v>
      </c>
      <c r="BP165" s="195">
        <f t="shared" si="34"/>
        <v>75.986074211599998</v>
      </c>
      <c r="BQ165" s="187">
        <f t="shared" si="35"/>
        <v>0</v>
      </c>
      <c r="BR165" s="194">
        <v>2.5999999999999999E-3</v>
      </c>
      <c r="BS165" s="195">
        <v>2.4139017488199999</v>
      </c>
      <c r="BT165" s="195"/>
      <c r="BU165" s="195"/>
      <c r="BV165" s="195">
        <v>2E-3</v>
      </c>
      <c r="BW165" s="195">
        <v>2.8232675</v>
      </c>
      <c r="BX165" s="195">
        <v>2.4E-2</v>
      </c>
      <c r="BY165" s="195">
        <v>27.286919407999999</v>
      </c>
      <c r="BZ165" s="195"/>
      <c r="CA165" s="195"/>
      <c r="CB165" s="195">
        <v>42</v>
      </c>
      <c r="CC165" s="202">
        <v>37.048460209000005</v>
      </c>
      <c r="CD165" s="194">
        <v>7.1999999999999995E-2</v>
      </c>
      <c r="CE165" s="195">
        <v>13.015091467200001</v>
      </c>
      <c r="CF165" s="195">
        <v>15</v>
      </c>
      <c r="CG165" s="195">
        <v>8.9823390290000003</v>
      </c>
      <c r="CH165" s="196">
        <v>22</v>
      </c>
      <c r="CI165" s="195">
        <v>53.988643715400002</v>
      </c>
      <c r="CJ165" s="195"/>
      <c r="CK165" s="202"/>
      <c r="CL165" s="194"/>
      <c r="CM165" s="207"/>
    </row>
    <row r="166" spans="1:91" ht="18.75" customHeight="1" x14ac:dyDescent="0.25">
      <c r="A166" s="178">
        <f t="shared" si="39"/>
        <v>157</v>
      </c>
      <c r="B166" s="198" t="s">
        <v>8</v>
      </c>
      <c r="C166" s="199" t="s">
        <v>125</v>
      </c>
      <c r="D166" s="199">
        <v>3</v>
      </c>
      <c r="E166" s="199">
        <v>24</v>
      </c>
      <c r="F166" s="199">
        <v>946.7</v>
      </c>
      <c r="G166" s="199">
        <v>2</v>
      </c>
      <c r="H166" s="180">
        <v>5.84</v>
      </c>
      <c r="I166" s="180">
        <v>6.21</v>
      </c>
      <c r="J166" s="180">
        <f t="shared" si="31"/>
        <v>33172.368000000002</v>
      </c>
      <c r="K166" s="180">
        <f t="shared" si="36"/>
        <v>35274.042000000001</v>
      </c>
      <c r="L166" s="200">
        <v>57.497500000000002</v>
      </c>
      <c r="M166" s="201">
        <f t="shared" si="41"/>
        <v>54.823866250000002</v>
      </c>
      <c r="N166" s="183">
        <f t="shared" si="32"/>
        <v>6.0734657230379216</v>
      </c>
      <c r="O166" s="184">
        <f t="shared" si="37"/>
        <v>68.44641</v>
      </c>
      <c r="P166" s="184">
        <f t="shared" si="38"/>
        <v>65.263651934999999</v>
      </c>
      <c r="Q166" s="194"/>
      <c r="R166" s="195"/>
      <c r="S166" s="195"/>
      <c r="T166" s="195"/>
      <c r="U166" s="195"/>
      <c r="V166" s="202"/>
      <c r="W166" s="194">
        <v>4</v>
      </c>
      <c r="X166" s="195">
        <v>0.42699999999999999</v>
      </c>
      <c r="Y166" s="195"/>
      <c r="Z166" s="195"/>
      <c r="AA166" s="195"/>
      <c r="AB166" s="202"/>
      <c r="AC166" s="194"/>
      <c r="AD166" s="202"/>
      <c r="AE166" s="194"/>
      <c r="AF166" s="202"/>
      <c r="AG166" s="194"/>
      <c r="AH166" s="203"/>
      <c r="AI166" s="202"/>
      <c r="AJ166" s="194"/>
      <c r="AK166" s="202"/>
      <c r="AL166" s="194"/>
      <c r="AM166" s="202"/>
      <c r="AN166" s="194"/>
      <c r="AO166" s="195"/>
      <c r="AP166" s="195"/>
      <c r="AQ166" s="202"/>
      <c r="AR166" s="194"/>
      <c r="AS166" s="202"/>
      <c r="AT166" s="194">
        <v>1</v>
      </c>
      <c r="AU166" s="202">
        <v>1.446</v>
      </c>
      <c r="AV166" s="194"/>
      <c r="AW166" s="202"/>
      <c r="AX166" s="204">
        <v>7</v>
      </c>
      <c r="AY166" s="205">
        <v>10.398999999999999</v>
      </c>
      <c r="AZ166" s="194"/>
      <c r="BA166" s="202"/>
      <c r="BB166" s="194"/>
      <c r="BC166" s="202"/>
      <c r="BD166" s="206"/>
      <c r="BE166" s="206"/>
      <c r="BF166" s="206"/>
      <c r="BG166" s="194"/>
      <c r="BH166" s="202"/>
      <c r="BI166" s="206"/>
      <c r="BJ166" s="206"/>
      <c r="BK166" s="206"/>
      <c r="BL166" s="203">
        <v>1.460492589</v>
      </c>
      <c r="BM166" s="192">
        <f t="shared" si="29"/>
        <v>65.544239392799994</v>
      </c>
      <c r="BN166" s="193">
        <f t="shared" si="30"/>
        <v>13.732492588999998</v>
      </c>
      <c r="BO166" s="194">
        <f t="shared" si="33"/>
        <v>29.172577088999997</v>
      </c>
      <c r="BP166" s="195">
        <f t="shared" si="34"/>
        <v>22.639169714800001</v>
      </c>
      <c r="BQ166" s="187">
        <f t="shared" si="35"/>
        <v>0</v>
      </c>
      <c r="BR166" s="194"/>
      <c r="BS166" s="195"/>
      <c r="BT166" s="195">
        <v>1.5E-3</v>
      </c>
      <c r="BU166" s="195">
        <v>3.006675</v>
      </c>
      <c r="BV166" s="195">
        <v>1E-3</v>
      </c>
      <c r="BW166" s="195">
        <v>1.29717517</v>
      </c>
      <c r="BX166" s="195"/>
      <c r="BY166" s="195"/>
      <c r="BZ166" s="195"/>
      <c r="CA166" s="195"/>
      <c r="CB166" s="195">
        <v>33</v>
      </c>
      <c r="CC166" s="202">
        <v>24.868726918999997</v>
      </c>
      <c r="CD166" s="194">
        <v>2.8000000000000001E-2</v>
      </c>
      <c r="CE166" s="195">
        <v>7.3741268048000004</v>
      </c>
      <c r="CF166" s="195">
        <v>2</v>
      </c>
      <c r="CG166" s="195">
        <v>0.77417999999999998</v>
      </c>
      <c r="CH166" s="196">
        <v>5</v>
      </c>
      <c r="CI166" s="195">
        <v>14.490862910000001</v>
      </c>
      <c r="CJ166" s="195"/>
      <c r="CK166" s="202"/>
      <c r="CL166" s="194"/>
      <c r="CM166" s="207"/>
    </row>
    <row r="167" spans="1:91" ht="18.75" customHeight="1" x14ac:dyDescent="0.25">
      <c r="A167" s="178">
        <f t="shared" si="39"/>
        <v>158</v>
      </c>
      <c r="B167" s="198" t="s">
        <v>9</v>
      </c>
      <c r="C167" s="199">
        <v>1961</v>
      </c>
      <c r="D167" s="199">
        <v>3</v>
      </c>
      <c r="E167" s="199">
        <v>36</v>
      </c>
      <c r="F167" s="199">
        <v>1502.6</v>
      </c>
      <c r="G167" s="199">
        <v>3</v>
      </c>
      <c r="H167" s="180">
        <v>5.84</v>
      </c>
      <c r="I167" s="180">
        <v>6.21</v>
      </c>
      <c r="J167" s="180">
        <f t="shared" si="31"/>
        <v>52651.103999999992</v>
      </c>
      <c r="K167" s="180">
        <f t="shared" si="36"/>
        <v>55986.875999999989</v>
      </c>
      <c r="L167" s="200">
        <v>91.182419999999993</v>
      </c>
      <c r="M167" s="201">
        <f t="shared" si="41"/>
        <v>86.942437470000002</v>
      </c>
      <c r="N167" s="183">
        <f t="shared" si="32"/>
        <v>6.0683095966990548</v>
      </c>
      <c r="O167" s="184">
        <f t="shared" si="37"/>
        <v>108.63797999999998</v>
      </c>
      <c r="P167" s="184">
        <f t="shared" si="38"/>
        <v>103.58631392999999</v>
      </c>
      <c r="Q167" s="194"/>
      <c r="R167" s="195"/>
      <c r="S167" s="195"/>
      <c r="T167" s="195"/>
      <c r="U167" s="195"/>
      <c r="V167" s="202"/>
      <c r="W167" s="194">
        <v>1</v>
      </c>
      <c r="X167" s="195">
        <v>0.20300000000000001</v>
      </c>
      <c r="Y167" s="195">
        <v>5</v>
      </c>
      <c r="Z167" s="195">
        <v>4.6760000000000002</v>
      </c>
      <c r="AA167" s="195"/>
      <c r="AB167" s="202"/>
      <c r="AC167" s="194"/>
      <c r="AD167" s="202"/>
      <c r="AE167" s="194">
        <v>2E-3</v>
      </c>
      <c r="AF167" s="202">
        <v>0.44</v>
      </c>
      <c r="AG167" s="194">
        <v>0.105</v>
      </c>
      <c r="AH167" s="203">
        <v>3</v>
      </c>
      <c r="AI167" s="202">
        <v>244.32499999999999</v>
      </c>
      <c r="AJ167" s="194"/>
      <c r="AK167" s="202"/>
      <c r="AL167" s="194">
        <v>5.0000000000000001E-3</v>
      </c>
      <c r="AM167" s="202">
        <v>5.8179999999999996</v>
      </c>
      <c r="AN167" s="194"/>
      <c r="AO167" s="195"/>
      <c r="AP167" s="195"/>
      <c r="AQ167" s="202"/>
      <c r="AR167" s="194"/>
      <c r="AS167" s="202"/>
      <c r="AT167" s="194"/>
      <c r="AU167" s="202"/>
      <c r="AV167" s="194"/>
      <c r="AW167" s="202"/>
      <c r="AX167" s="204">
        <v>1</v>
      </c>
      <c r="AY167" s="205">
        <v>0.40276278807869664</v>
      </c>
      <c r="AZ167" s="194"/>
      <c r="BA167" s="202"/>
      <c r="BB167" s="194"/>
      <c r="BC167" s="202"/>
      <c r="BD167" s="206"/>
      <c r="BE167" s="206"/>
      <c r="BF167" s="206"/>
      <c r="BG167" s="194"/>
      <c r="BH167" s="202"/>
      <c r="BI167" s="206">
        <v>4</v>
      </c>
      <c r="BJ167" s="206"/>
      <c r="BK167" s="206"/>
      <c r="BL167" s="203">
        <v>1.44733</v>
      </c>
      <c r="BM167" s="192">
        <f t="shared" si="29"/>
        <v>287.50914630474369</v>
      </c>
      <c r="BN167" s="193">
        <f t="shared" si="30"/>
        <v>261.3120927880787</v>
      </c>
      <c r="BO167" s="194">
        <f t="shared" si="33"/>
        <v>11.200815607665</v>
      </c>
      <c r="BP167" s="195">
        <f t="shared" si="34"/>
        <v>14.996237909</v>
      </c>
      <c r="BQ167" s="187">
        <f t="shared" si="35"/>
        <v>0</v>
      </c>
      <c r="BR167" s="194"/>
      <c r="BS167" s="195"/>
      <c r="BT167" s="195"/>
      <c r="BU167" s="195"/>
      <c r="BV167" s="195"/>
      <c r="BW167" s="195"/>
      <c r="BX167" s="195">
        <v>5.0000000000000001E-4</v>
      </c>
      <c r="BY167" s="195">
        <v>0.37554666666499997</v>
      </c>
      <c r="BZ167" s="195"/>
      <c r="CA167" s="195"/>
      <c r="CB167" s="195">
        <v>11</v>
      </c>
      <c r="CC167" s="202">
        <v>10.825268940999999</v>
      </c>
      <c r="CD167" s="194"/>
      <c r="CE167" s="195"/>
      <c r="CF167" s="195">
        <v>5</v>
      </c>
      <c r="CG167" s="195">
        <v>2.4912319359999997</v>
      </c>
      <c r="CH167" s="196">
        <v>5</v>
      </c>
      <c r="CI167" s="195">
        <v>12.505005972999999</v>
      </c>
      <c r="CJ167" s="195"/>
      <c r="CK167" s="202"/>
      <c r="CL167" s="194"/>
      <c r="CM167" s="207"/>
    </row>
    <row r="168" spans="1:91" ht="18.75" customHeight="1" x14ac:dyDescent="0.25">
      <c r="A168" s="178">
        <f t="shared" si="39"/>
        <v>159</v>
      </c>
      <c r="B168" s="235" t="s">
        <v>260</v>
      </c>
      <c r="C168" s="233">
        <v>1959</v>
      </c>
      <c r="D168" s="233">
        <v>3</v>
      </c>
      <c r="E168" s="233">
        <v>4</v>
      </c>
      <c r="F168" s="233">
        <v>1586.9</v>
      </c>
      <c r="G168" s="233">
        <v>2</v>
      </c>
      <c r="H168" s="180">
        <v>5.84</v>
      </c>
      <c r="I168" s="180">
        <v>6.21</v>
      </c>
      <c r="J168" s="180">
        <f t="shared" si="31"/>
        <v>55604.97600000001</v>
      </c>
      <c r="K168" s="180">
        <f t="shared" si="36"/>
        <v>59127.894000000008</v>
      </c>
      <c r="L168" s="200">
        <v>71.747230000000002</v>
      </c>
      <c r="M168" s="201">
        <f t="shared" si="41"/>
        <v>68.410983805000001</v>
      </c>
      <c r="N168" s="183">
        <f t="shared" si="32"/>
        <v>4.5212193584976994</v>
      </c>
      <c r="O168" s="184">
        <f t="shared" si="37"/>
        <v>114.73287000000002</v>
      </c>
      <c r="P168" s="184">
        <f t="shared" si="38"/>
        <v>109.39779154500002</v>
      </c>
      <c r="Q168" s="194"/>
      <c r="R168" s="195"/>
      <c r="S168" s="195"/>
      <c r="T168" s="195"/>
      <c r="U168" s="195"/>
      <c r="V168" s="202"/>
      <c r="W168" s="194"/>
      <c r="X168" s="195"/>
      <c r="Y168" s="195"/>
      <c r="Z168" s="195"/>
      <c r="AA168" s="195"/>
      <c r="AB168" s="202"/>
      <c r="AC168" s="194"/>
      <c r="AD168" s="202"/>
      <c r="AE168" s="194">
        <v>3.5000000000000001E-3</v>
      </c>
      <c r="AF168" s="202">
        <v>0.40300000000000002</v>
      </c>
      <c r="AG168" s="194"/>
      <c r="AH168" s="203"/>
      <c r="AI168" s="202"/>
      <c r="AJ168" s="194"/>
      <c r="AK168" s="202"/>
      <c r="AL168" s="194"/>
      <c r="AM168" s="202"/>
      <c r="AN168" s="194"/>
      <c r="AO168" s="195"/>
      <c r="AP168" s="195"/>
      <c r="AQ168" s="202"/>
      <c r="AR168" s="194"/>
      <c r="AS168" s="202"/>
      <c r="AT168" s="194"/>
      <c r="AU168" s="202"/>
      <c r="AV168" s="194"/>
      <c r="AW168" s="202"/>
      <c r="AX168" s="204">
        <v>2</v>
      </c>
      <c r="AY168" s="205">
        <v>2.3708602079999999</v>
      </c>
      <c r="AZ168" s="194"/>
      <c r="BA168" s="202"/>
      <c r="BB168" s="194"/>
      <c r="BC168" s="202"/>
      <c r="BD168" s="206"/>
      <c r="BE168" s="206"/>
      <c r="BF168" s="206"/>
      <c r="BG168" s="194"/>
      <c r="BH168" s="202"/>
      <c r="BI168" s="206"/>
      <c r="BJ168" s="206"/>
      <c r="BK168" s="206"/>
      <c r="BL168" s="203">
        <v>1.3741812</v>
      </c>
      <c r="BM168" s="192">
        <f t="shared" si="29"/>
        <v>21.473834681</v>
      </c>
      <c r="BN168" s="193">
        <f t="shared" si="30"/>
        <v>4.1480414080000001</v>
      </c>
      <c r="BO168" s="194">
        <f t="shared" si="33"/>
        <v>17.325793272999999</v>
      </c>
      <c r="BP168" s="195">
        <f t="shared" si="34"/>
        <v>0</v>
      </c>
      <c r="BQ168" s="187">
        <f t="shared" si="35"/>
        <v>0</v>
      </c>
      <c r="BR168" s="194">
        <v>0.01</v>
      </c>
      <c r="BS168" s="195">
        <v>8.8296486109999996</v>
      </c>
      <c r="BT168" s="195"/>
      <c r="BU168" s="195"/>
      <c r="BV168" s="195"/>
      <c r="BW168" s="195"/>
      <c r="BX168" s="195"/>
      <c r="BY168" s="195"/>
      <c r="BZ168" s="195"/>
      <c r="CA168" s="195"/>
      <c r="CB168" s="195">
        <v>11</v>
      </c>
      <c r="CC168" s="202">
        <v>8.496144661999999</v>
      </c>
      <c r="CD168" s="194"/>
      <c r="CE168" s="195"/>
      <c r="CF168" s="195"/>
      <c r="CG168" s="195"/>
      <c r="CH168" s="196"/>
      <c r="CI168" s="195"/>
      <c r="CJ168" s="195"/>
      <c r="CK168" s="202"/>
      <c r="CL168" s="194"/>
      <c r="CM168" s="207"/>
    </row>
    <row r="169" spans="1:91" ht="18.75" customHeight="1" x14ac:dyDescent="0.25">
      <c r="A169" s="178">
        <f t="shared" si="39"/>
        <v>160</v>
      </c>
      <c r="B169" s="198" t="s">
        <v>261</v>
      </c>
      <c r="C169" s="199">
        <v>1961</v>
      </c>
      <c r="D169" s="199">
        <v>3</v>
      </c>
      <c r="E169" s="199">
        <v>34</v>
      </c>
      <c r="F169" s="199">
        <v>1479.9</v>
      </c>
      <c r="G169" s="199">
        <v>3</v>
      </c>
      <c r="H169" s="180">
        <v>5.84</v>
      </c>
      <c r="I169" s="180">
        <v>6.21</v>
      </c>
      <c r="J169" s="180">
        <f t="shared" si="31"/>
        <v>51855.695999999996</v>
      </c>
      <c r="K169" s="180">
        <f t="shared" si="36"/>
        <v>55141.074000000001</v>
      </c>
      <c r="L169" s="200">
        <v>85.851519999999994</v>
      </c>
      <c r="M169" s="201">
        <f t="shared" si="41"/>
        <v>81.859424319999988</v>
      </c>
      <c r="N169" s="183">
        <f t="shared" si="32"/>
        <v>5.8011703493479283</v>
      </c>
      <c r="O169" s="184">
        <f t="shared" si="37"/>
        <v>106.99676999999998</v>
      </c>
      <c r="P169" s="184">
        <f t="shared" si="38"/>
        <v>102.02142019499999</v>
      </c>
      <c r="Q169" s="194">
        <v>8.0000000000000002E-3</v>
      </c>
      <c r="R169" s="195">
        <v>2.4340000000000002</v>
      </c>
      <c r="S169" s="195"/>
      <c r="T169" s="195"/>
      <c r="U169" s="195"/>
      <c r="V169" s="202"/>
      <c r="W169" s="194"/>
      <c r="X169" s="195"/>
      <c r="Y169" s="195">
        <v>52</v>
      </c>
      <c r="Z169" s="195">
        <v>50.561</v>
      </c>
      <c r="AA169" s="195"/>
      <c r="AB169" s="202"/>
      <c r="AC169" s="194"/>
      <c r="AD169" s="202"/>
      <c r="AE169" s="194"/>
      <c r="AF169" s="202"/>
      <c r="AG169" s="194">
        <v>0.14299999999999999</v>
      </c>
      <c r="AH169" s="203">
        <v>3</v>
      </c>
      <c r="AI169" s="202">
        <v>255.86150000000001</v>
      </c>
      <c r="AJ169" s="194"/>
      <c r="AK169" s="202"/>
      <c r="AL169" s="194"/>
      <c r="AM169" s="202"/>
      <c r="AN169" s="194">
        <v>1</v>
      </c>
      <c r="AO169" s="195">
        <v>0.89300000000000002</v>
      </c>
      <c r="AP169" s="195"/>
      <c r="AQ169" s="202"/>
      <c r="AR169" s="194"/>
      <c r="AS169" s="202"/>
      <c r="AT169" s="194">
        <v>2</v>
      </c>
      <c r="AU169" s="202">
        <v>2.931</v>
      </c>
      <c r="AV169" s="194"/>
      <c r="AW169" s="202"/>
      <c r="AX169" s="204">
        <v>12</v>
      </c>
      <c r="AY169" s="205">
        <v>30.2712</v>
      </c>
      <c r="AZ169" s="194"/>
      <c r="BA169" s="202"/>
      <c r="BB169" s="194"/>
      <c r="BC169" s="202"/>
      <c r="BD169" s="206"/>
      <c r="BE169" s="206"/>
      <c r="BF169" s="206"/>
      <c r="BG169" s="194"/>
      <c r="BH169" s="202"/>
      <c r="BI169" s="206"/>
      <c r="BJ169" s="206"/>
      <c r="BK169" s="206"/>
      <c r="BL169" s="203">
        <v>5.9351328285400005</v>
      </c>
      <c r="BM169" s="192">
        <f t="shared" si="29"/>
        <v>364.96304835353993</v>
      </c>
      <c r="BN169" s="193">
        <f t="shared" si="30"/>
        <v>348.88683282853998</v>
      </c>
      <c r="BO169" s="194">
        <f t="shared" si="33"/>
        <v>8.0251324359999998</v>
      </c>
      <c r="BP169" s="195">
        <f t="shared" si="34"/>
        <v>8.0510830890000005</v>
      </c>
      <c r="BQ169" s="187">
        <f t="shared" si="35"/>
        <v>0</v>
      </c>
      <c r="BR169" s="194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>
        <v>13</v>
      </c>
      <c r="CC169" s="202">
        <v>8.0251324359999998</v>
      </c>
      <c r="CD169" s="194"/>
      <c r="CE169" s="195"/>
      <c r="CF169" s="195">
        <v>4</v>
      </c>
      <c r="CG169" s="195">
        <v>1.2521951019999999</v>
      </c>
      <c r="CH169" s="196">
        <v>3</v>
      </c>
      <c r="CI169" s="195">
        <v>6.7988879870000005</v>
      </c>
      <c r="CJ169" s="195"/>
      <c r="CK169" s="202"/>
      <c r="CL169" s="194"/>
      <c r="CM169" s="207"/>
    </row>
    <row r="170" spans="1:91" ht="18.75" customHeight="1" x14ac:dyDescent="0.25">
      <c r="A170" s="178">
        <f t="shared" si="39"/>
        <v>161</v>
      </c>
      <c r="B170" s="198" t="s">
        <v>262</v>
      </c>
      <c r="C170" s="199" t="s">
        <v>250</v>
      </c>
      <c r="D170" s="199">
        <v>5</v>
      </c>
      <c r="E170" s="199">
        <v>70</v>
      </c>
      <c r="F170" s="199">
        <v>3232.9</v>
      </c>
      <c r="G170" s="199">
        <v>7</v>
      </c>
      <c r="H170" s="180">
        <v>5.84</v>
      </c>
      <c r="I170" s="180">
        <v>6.21</v>
      </c>
      <c r="J170" s="180">
        <f t="shared" si="31"/>
        <v>113280.81599999999</v>
      </c>
      <c r="K170" s="180">
        <f t="shared" si="36"/>
        <v>120457.85400000001</v>
      </c>
      <c r="L170" s="200">
        <v>155.17913999999999</v>
      </c>
      <c r="M170" s="201">
        <f t="shared" si="41"/>
        <v>147.96330999</v>
      </c>
      <c r="N170" s="183">
        <f t="shared" si="32"/>
        <v>4.7999981440811652</v>
      </c>
      <c r="O170" s="184">
        <f t="shared" si="37"/>
        <v>233.73866999999998</v>
      </c>
      <c r="P170" s="184">
        <f t="shared" si="38"/>
        <v>222.86982184499999</v>
      </c>
      <c r="Q170" s="194"/>
      <c r="R170" s="195"/>
      <c r="S170" s="195"/>
      <c r="T170" s="195"/>
      <c r="U170" s="195"/>
      <c r="V170" s="202"/>
      <c r="W170" s="194"/>
      <c r="X170" s="195"/>
      <c r="Y170" s="195"/>
      <c r="Z170" s="195"/>
      <c r="AA170" s="195"/>
      <c r="AB170" s="202"/>
      <c r="AC170" s="194">
        <v>0.14399999999999999</v>
      </c>
      <c r="AD170" s="202">
        <v>54.792000000000002</v>
      </c>
      <c r="AE170" s="194">
        <v>4.7E-2</v>
      </c>
      <c r="AF170" s="202">
        <v>11.724</v>
      </c>
      <c r="AG170" s="194"/>
      <c r="AH170" s="203"/>
      <c r="AI170" s="202"/>
      <c r="AJ170" s="194"/>
      <c r="AK170" s="202"/>
      <c r="AL170" s="194"/>
      <c r="AM170" s="202"/>
      <c r="AN170" s="194"/>
      <c r="AO170" s="195"/>
      <c r="AP170" s="195"/>
      <c r="AQ170" s="202"/>
      <c r="AR170" s="194">
        <v>3.3500000000000002E-2</v>
      </c>
      <c r="AS170" s="202">
        <v>37.853721057999998</v>
      </c>
      <c r="AT170" s="194">
        <v>2</v>
      </c>
      <c r="AU170" s="202">
        <v>6.181</v>
      </c>
      <c r="AV170" s="194"/>
      <c r="AW170" s="202"/>
      <c r="AX170" s="204">
        <v>43</v>
      </c>
      <c r="AY170" s="205">
        <v>14.6592189344</v>
      </c>
      <c r="AZ170" s="194">
        <v>5.0000000000000001E-4</v>
      </c>
      <c r="BA170" s="202">
        <v>1.77887</v>
      </c>
      <c r="BB170" s="194"/>
      <c r="BC170" s="202"/>
      <c r="BD170" s="206"/>
      <c r="BE170" s="206"/>
      <c r="BF170" s="206"/>
      <c r="BG170" s="194"/>
      <c r="BH170" s="202"/>
      <c r="BI170" s="206"/>
      <c r="BJ170" s="206"/>
      <c r="BK170" s="206"/>
      <c r="BL170" s="203">
        <v>95.936540600000001</v>
      </c>
      <c r="BM170" s="192">
        <f t="shared" si="29"/>
        <v>317.69058822584998</v>
      </c>
      <c r="BN170" s="193">
        <f t="shared" si="30"/>
        <v>222.92535059240001</v>
      </c>
      <c r="BO170" s="194">
        <f t="shared" si="33"/>
        <v>90.836070072449999</v>
      </c>
      <c r="BP170" s="195">
        <f t="shared" si="34"/>
        <v>3.9291675609999999</v>
      </c>
      <c r="BQ170" s="187">
        <f t="shared" si="35"/>
        <v>0</v>
      </c>
      <c r="BR170" s="194">
        <v>6.0000000000000001E-3</v>
      </c>
      <c r="BS170" s="195">
        <v>5.7415000000000003</v>
      </c>
      <c r="BT170" s="195">
        <v>7.0000000000000001E-3</v>
      </c>
      <c r="BU170" s="195">
        <v>6.853163070199999</v>
      </c>
      <c r="BV170" s="195">
        <v>2.0999999999999998E-2</v>
      </c>
      <c r="BW170" s="195">
        <v>21.234193077400001</v>
      </c>
      <c r="BX170" s="195">
        <v>5.0000000000000001E-4</v>
      </c>
      <c r="BY170" s="195">
        <v>0.35342115385</v>
      </c>
      <c r="BZ170" s="195"/>
      <c r="CA170" s="195"/>
      <c r="CB170" s="195">
        <v>53</v>
      </c>
      <c r="CC170" s="202">
        <v>56.653792770999999</v>
      </c>
      <c r="CD170" s="194"/>
      <c r="CE170" s="195"/>
      <c r="CF170" s="195">
        <v>2</v>
      </c>
      <c r="CG170" s="195">
        <v>0.467844231</v>
      </c>
      <c r="CH170" s="196">
        <v>1</v>
      </c>
      <c r="CI170" s="195">
        <v>3.4613233299999999</v>
      </c>
      <c r="CJ170" s="195"/>
      <c r="CK170" s="202"/>
      <c r="CL170" s="194"/>
      <c r="CM170" s="207"/>
    </row>
    <row r="171" spans="1:91" ht="18.75" customHeight="1" x14ac:dyDescent="0.25">
      <c r="A171" s="178">
        <f t="shared" si="39"/>
        <v>162</v>
      </c>
      <c r="B171" s="198" t="s">
        <v>263</v>
      </c>
      <c r="C171" s="199" t="s">
        <v>125</v>
      </c>
      <c r="D171" s="199">
        <v>2</v>
      </c>
      <c r="E171" s="199">
        <v>16</v>
      </c>
      <c r="F171" s="199">
        <v>676.3</v>
      </c>
      <c r="G171" s="199">
        <v>2</v>
      </c>
      <c r="H171" s="180">
        <v>5.84</v>
      </c>
      <c r="I171" s="180">
        <v>6.21</v>
      </c>
      <c r="J171" s="180">
        <f t="shared" si="31"/>
        <v>23697.551999999996</v>
      </c>
      <c r="K171" s="180">
        <f t="shared" si="36"/>
        <v>25198.937999999995</v>
      </c>
      <c r="L171" s="200">
        <v>41.21096</v>
      </c>
      <c r="M171" s="201">
        <f t="shared" si="41"/>
        <v>39.294650359999999</v>
      </c>
      <c r="N171" s="183">
        <f t="shared" si="32"/>
        <v>6.0935916013603437</v>
      </c>
      <c r="O171" s="184">
        <f t="shared" si="37"/>
        <v>48.896489999999993</v>
      </c>
      <c r="P171" s="184">
        <f t="shared" si="38"/>
        <v>46.62280321499999</v>
      </c>
      <c r="Q171" s="194">
        <v>3.0000000000000001E-3</v>
      </c>
      <c r="R171" s="195">
        <v>17.341000000000001</v>
      </c>
      <c r="S171" s="195"/>
      <c r="T171" s="195"/>
      <c r="U171" s="195"/>
      <c r="V171" s="202"/>
      <c r="W171" s="194"/>
      <c r="X171" s="195"/>
      <c r="Y171" s="195"/>
      <c r="Z171" s="195"/>
      <c r="AA171" s="195"/>
      <c r="AB171" s="202"/>
      <c r="AC171" s="194"/>
      <c r="AD171" s="202"/>
      <c r="AE171" s="194"/>
      <c r="AF171" s="202"/>
      <c r="AG171" s="194"/>
      <c r="AH171" s="203"/>
      <c r="AI171" s="202"/>
      <c r="AJ171" s="194"/>
      <c r="AK171" s="202"/>
      <c r="AL171" s="194"/>
      <c r="AM171" s="202"/>
      <c r="AN171" s="194"/>
      <c r="AO171" s="195"/>
      <c r="AP171" s="195"/>
      <c r="AQ171" s="202"/>
      <c r="AR171" s="194"/>
      <c r="AS171" s="202"/>
      <c r="AT171" s="194"/>
      <c r="AU171" s="202"/>
      <c r="AV171" s="194"/>
      <c r="AW171" s="202"/>
      <c r="AX171" s="204">
        <v>8</v>
      </c>
      <c r="AY171" s="205">
        <v>0.50501557919999995</v>
      </c>
      <c r="AZ171" s="194">
        <v>7.4999999999999997E-3</v>
      </c>
      <c r="BA171" s="202">
        <v>20.068660000000001</v>
      </c>
      <c r="BB171" s="194"/>
      <c r="BC171" s="202"/>
      <c r="BD171" s="206"/>
      <c r="BE171" s="206"/>
      <c r="BF171" s="206"/>
      <c r="BG171" s="194"/>
      <c r="BH171" s="202"/>
      <c r="BI171" s="206">
        <v>95</v>
      </c>
      <c r="BJ171" s="206"/>
      <c r="BK171" s="206"/>
      <c r="BL171" s="203">
        <v>121.35317499999999</v>
      </c>
      <c r="BM171" s="192">
        <f t="shared" si="29"/>
        <v>261.68428207610003</v>
      </c>
      <c r="BN171" s="193">
        <f t="shared" si="30"/>
        <v>254.2678505792</v>
      </c>
      <c r="BO171" s="194">
        <f t="shared" si="33"/>
        <v>5.1990614968999997</v>
      </c>
      <c r="BP171" s="195">
        <f t="shared" si="34"/>
        <v>2.2173699999999998</v>
      </c>
      <c r="BQ171" s="187">
        <f t="shared" si="35"/>
        <v>0</v>
      </c>
      <c r="BR171" s="194"/>
      <c r="BS171" s="195"/>
      <c r="BT171" s="195">
        <v>1.5E-3</v>
      </c>
      <c r="BU171" s="195">
        <v>1.1756421429000001</v>
      </c>
      <c r="BV171" s="195"/>
      <c r="BW171" s="195"/>
      <c r="BX171" s="195"/>
      <c r="BY171" s="195"/>
      <c r="BZ171" s="195"/>
      <c r="CA171" s="195"/>
      <c r="CB171" s="195">
        <v>7</v>
      </c>
      <c r="CC171" s="202">
        <v>4.0234193539999996</v>
      </c>
      <c r="CD171" s="194"/>
      <c r="CE171" s="195"/>
      <c r="CF171" s="195">
        <v>1</v>
      </c>
      <c r="CG171" s="195">
        <v>0.23028000000000001</v>
      </c>
      <c r="CH171" s="196">
        <v>1</v>
      </c>
      <c r="CI171" s="195">
        <v>1.98709</v>
      </c>
      <c r="CJ171" s="195"/>
      <c r="CK171" s="202"/>
      <c r="CL171" s="194"/>
      <c r="CM171" s="207"/>
    </row>
    <row r="172" spans="1:91" ht="18.75" customHeight="1" x14ac:dyDescent="0.25">
      <c r="A172" s="178">
        <f t="shared" si="39"/>
        <v>163</v>
      </c>
      <c r="B172" s="198" t="s">
        <v>264</v>
      </c>
      <c r="C172" s="199" t="s">
        <v>265</v>
      </c>
      <c r="D172" s="199">
        <v>2</v>
      </c>
      <c r="E172" s="199">
        <v>16</v>
      </c>
      <c r="F172" s="199">
        <v>562.29999999999995</v>
      </c>
      <c r="G172" s="199">
        <v>2</v>
      </c>
      <c r="H172" s="180">
        <v>5.84</v>
      </c>
      <c r="I172" s="180">
        <v>6.21</v>
      </c>
      <c r="J172" s="180">
        <f t="shared" si="31"/>
        <v>19702.991999999998</v>
      </c>
      <c r="K172" s="180">
        <f t="shared" si="36"/>
        <v>20951.297999999999</v>
      </c>
      <c r="L172" s="200">
        <v>34.277880000000003</v>
      </c>
      <c r="M172" s="201">
        <f t="shared" si="41"/>
        <v>32.683958580000002</v>
      </c>
      <c r="N172" s="183">
        <f t="shared" si="32"/>
        <v>6.0960128045527302</v>
      </c>
      <c r="O172" s="184">
        <f t="shared" si="37"/>
        <v>40.654289999999996</v>
      </c>
      <c r="P172" s="184">
        <f t="shared" si="38"/>
        <v>38.763865514999999</v>
      </c>
      <c r="Q172" s="194"/>
      <c r="R172" s="195"/>
      <c r="S172" s="195"/>
      <c r="T172" s="195"/>
      <c r="U172" s="195"/>
      <c r="V172" s="202"/>
      <c r="W172" s="194"/>
      <c r="X172" s="195"/>
      <c r="Y172" s="195">
        <v>10</v>
      </c>
      <c r="Z172" s="195">
        <v>8.1140000000000008</v>
      </c>
      <c r="AA172" s="195"/>
      <c r="AB172" s="202"/>
      <c r="AC172" s="194"/>
      <c r="AD172" s="202"/>
      <c r="AE172" s="194"/>
      <c r="AF172" s="202"/>
      <c r="AG172" s="194"/>
      <c r="AH172" s="203"/>
      <c r="AI172" s="202"/>
      <c r="AJ172" s="194"/>
      <c r="AK172" s="202"/>
      <c r="AL172" s="194"/>
      <c r="AM172" s="202"/>
      <c r="AN172" s="194"/>
      <c r="AO172" s="195"/>
      <c r="AP172" s="195"/>
      <c r="AQ172" s="202"/>
      <c r="AR172" s="194"/>
      <c r="AS172" s="202"/>
      <c r="AT172" s="194"/>
      <c r="AU172" s="202"/>
      <c r="AV172" s="194"/>
      <c r="AW172" s="202"/>
      <c r="AX172" s="204"/>
      <c r="AY172" s="205"/>
      <c r="AZ172" s="194"/>
      <c r="BA172" s="202"/>
      <c r="BB172" s="194"/>
      <c r="BC172" s="202"/>
      <c r="BD172" s="206"/>
      <c r="BE172" s="206"/>
      <c r="BF172" s="206"/>
      <c r="BG172" s="194">
        <v>2</v>
      </c>
      <c r="BH172" s="202">
        <v>7.71</v>
      </c>
      <c r="BI172" s="206"/>
      <c r="BJ172" s="206"/>
      <c r="BK172" s="206"/>
      <c r="BL172" s="203">
        <v>6.9067117229999999</v>
      </c>
      <c r="BM172" s="192">
        <f t="shared" si="29"/>
        <v>44.556354684500008</v>
      </c>
      <c r="BN172" s="193">
        <f t="shared" si="30"/>
        <v>22.730711723000002</v>
      </c>
      <c r="BO172" s="194">
        <f t="shared" si="33"/>
        <v>10.331889102</v>
      </c>
      <c r="BP172" s="195">
        <f t="shared" si="34"/>
        <v>11.4937538595</v>
      </c>
      <c r="BQ172" s="187">
        <f t="shared" si="35"/>
        <v>0</v>
      </c>
      <c r="BR172" s="194"/>
      <c r="BS172" s="195"/>
      <c r="BT172" s="195"/>
      <c r="BU172" s="195"/>
      <c r="BV172" s="195"/>
      <c r="BW172" s="195"/>
      <c r="BX172" s="195"/>
      <c r="BY172" s="195"/>
      <c r="BZ172" s="195"/>
      <c r="CA172" s="195"/>
      <c r="CB172" s="195">
        <v>17</v>
      </c>
      <c r="CC172" s="195">
        <v>10.331889102</v>
      </c>
      <c r="CD172" s="194">
        <v>4.4999999999999998E-2</v>
      </c>
      <c r="CE172" s="195">
        <v>11.134759945499999</v>
      </c>
      <c r="CF172" s="195">
        <v>2</v>
      </c>
      <c r="CG172" s="195">
        <v>0.35899391400000003</v>
      </c>
      <c r="CH172" s="196"/>
      <c r="CI172" s="195"/>
      <c r="CJ172" s="195"/>
      <c r="CK172" s="202"/>
      <c r="CL172" s="194"/>
      <c r="CM172" s="207"/>
    </row>
    <row r="173" spans="1:91" ht="21" customHeight="1" x14ac:dyDescent="0.25">
      <c r="A173" s="178">
        <f t="shared" si="39"/>
        <v>164</v>
      </c>
      <c r="B173" s="198" t="s">
        <v>266</v>
      </c>
      <c r="C173" s="199" t="s">
        <v>267</v>
      </c>
      <c r="D173" s="199">
        <v>5</v>
      </c>
      <c r="E173" s="199">
        <v>67</v>
      </c>
      <c r="F173" s="199">
        <v>3433.5</v>
      </c>
      <c r="G173" s="199">
        <v>4</v>
      </c>
      <c r="H173" s="180">
        <v>5.84</v>
      </c>
      <c r="I173" s="180">
        <v>6.21</v>
      </c>
      <c r="J173" s="180">
        <f t="shared" si="31"/>
        <v>120309.84</v>
      </c>
      <c r="K173" s="180">
        <f t="shared" si="36"/>
        <v>127932.20999999999</v>
      </c>
      <c r="L173" s="200">
        <v>200.17158000000001</v>
      </c>
      <c r="M173" s="201">
        <f t="shared" si="41"/>
        <v>190.86360153000001</v>
      </c>
      <c r="N173" s="183">
        <f t="shared" si="32"/>
        <v>5.8299571865443429</v>
      </c>
      <c r="O173" s="184">
        <f t="shared" si="37"/>
        <v>248.24204999999998</v>
      </c>
      <c r="P173" s="184">
        <f t="shared" si="38"/>
        <v>236.69879467499999</v>
      </c>
      <c r="Q173" s="194"/>
      <c r="R173" s="195"/>
      <c r="S173" s="195">
        <v>2.4E-2</v>
      </c>
      <c r="T173" s="195">
        <v>17.692</v>
      </c>
      <c r="U173" s="195"/>
      <c r="V173" s="202"/>
      <c r="W173" s="194"/>
      <c r="X173" s="195"/>
      <c r="Y173" s="195"/>
      <c r="Z173" s="195"/>
      <c r="AA173" s="195"/>
      <c r="AB173" s="202"/>
      <c r="AC173" s="194"/>
      <c r="AD173" s="202"/>
      <c r="AE173" s="194"/>
      <c r="AF173" s="202"/>
      <c r="AG173" s="194"/>
      <c r="AH173" s="203"/>
      <c r="AI173" s="202"/>
      <c r="AJ173" s="194"/>
      <c r="AK173" s="202"/>
      <c r="AL173" s="194"/>
      <c r="AM173" s="202"/>
      <c r="AN173" s="194"/>
      <c r="AO173" s="195"/>
      <c r="AP173" s="195"/>
      <c r="AQ173" s="202"/>
      <c r="AR173" s="194"/>
      <c r="AS173" s="202"/>
      <c r="AT173" s="194">
        <v>2</v>
      </c>
      <c r="AU173" s="202">
        <v>12.0872889376</v>
      </c>
      <c r="AV173" s="194"/>
      <c r="AW173" s="202"/>
      <c r="AX173" s="204">
        <v>5</v>
      </c>
      <c r="AY173" s="205">
        <v>0.90450852538579785</v>
      </c>
      <c r="AZ173" s="194"/>
      <c r="BA173" s="202"/>
      <c r="BB173" s="194"/>
      <c r="BC173" s="202"/>
      <c r="BD173" s="206"/>
      <c r="BE173" s="206"/>
      <c r="BF173" s="206"/>
      <c r="BG173" s="194">
        <v>2</v>
      </c>
      <c r="BH173" s="202">
        <v>14.84745</v>
      </c>
      <c r="BI173" s="206"/>
      <c r="BJ173" s="206"/>
      <c r="BK173" s="206"/>
      <c r="BL173" s="203">
        <v>21.417825245059998</v>
      </c>
      <c r="BM173" s="192">
        <f t="shared" si="29"/>
        <v>101.45040474404578</v>
      </c>
      <c r="BN173" s="193">
        <f t="shared" si="30"/>
        <v>66.94907270804579</v>
      </c>
      <c r="BO173" s="194">
        <f t="shared" si="33"/>
        <v>21.749479232000002</v>
      </c>
      <c r="BP173" s="195">
        <f t="shared" si="34"/>
        <v>12.751852804</v>
      </c>
      <c r="BQ173" s="187">
        <f t="shared" si="35"/>
        <v>0</v>
      </c>
      <c r="BR173" s="194"/>
      <c r="BS173" s="195"/>
      <c r="BT173" s="195"/>
      <c r="BU173" s="195"/>
      <c r="BV173" s="195">
        <v>1.5E-3</v>
      </c>
      <c r="BW173" s="195">
        <v>1.7732492849999999</v>
      </c>
      <c r="BX173" s="195">
        <v>3.5000000000000001E-3</v>
      </c>
      <c r="BY173" s="195">
        <v>3.8754805460000004</v>
      </c>
      <c r="BZ173" s="195"/>
      <c r="CA173" s="195"/>
      <c r="CB173" s="195">
        <v>17</v>
      </c>
      <c r="CC173" s="202">
        <v>16.100749401000002</v>
      </c>
      <c r="CD173" s="194"/>
      <c r="CE173" s="195"/>
      <c r="CF173" s="195">
        <v>3</v>
      </c>
      <c r="CG173" s="195">
        <v>1.4535490820000001</v>
      </c>
      <c r="CH173" s="196">
        <v>5</v>
      </c>
      <c r="CI173" s="195">
        <v>11.298303722</v>
      </c>
      <c r="CJ173" s="195"/>
      <c r="CK173" s="202"/>
      <c r="CL173" s="194"/>
      <c r="CM173" s="207"/>
    </row>
    <row r="174" spans="1:91" ht="19.5" customHeight="1" x14ac:dyDescent="0.25">
      <c r="A174" s="178">
        <f t="shared" si="39"/>
        <v>165</v>
      </c>
      <c r="B174" s="198" t="s">
        <v>268</v>
      </c>
      <c r="C174" s="199" t="s">
        <v>91</v>
      </c>
      <c r="D174" s="199">
        <v>4</v>
      </c>
      <c r="E174" s="199">
        <v>12</v>
      </c>
      <c r="F174" s="199">
        <v>773.9</v>
      </c>
      <c r="G174" s="199">
        <v>1</v>
      </c>
      <c r="H174" s="180">
        <v>5.84</v>
      </c>
      <c r="I174" s="180">
        <v>6.21</v>
      </c>
      <c r="J174" s="180">
        <f t="shared" si="31"/>
        <v>27117.455999999998</v>
      </c>
      <c r="K174" s="180">
        <f t="shared" si="36"/>
        <v>28835.513999999999</v>
      </c>
      <c r="L174" s="200">
        <v>11.53792</v>
      </c>
      <c r="M174" s="201">
        <f t="shared" si="41"/>
        <v>11.00140672</v>
      </c>
      <c r="N174" s="183">
        <f t="shared" si="32"/>
        <v>1.4908799586509884</v>
      </c>
      <c r="O174" s="184">
        <f t="shared" si="37"/>
        <v>55.952970000000001</v>
      </c>
      <c r="P174" s="184">
        <f t="shared" si="38"/>
        <v>53.351156895000003</v>
      </c>
      <c r="Q174" s="194"/>
      <c r="R174" s="195"/>
      <c r="S174" s="195"/>
      <c r="T174" s="195"/>
      <c r="U174" s="195"/>
      <c r="V174" s="202"/>
      <c r="W174" s="194"/>
      <c r="X174" s="195"/>
      <c r="Y174" s="195"/>
      <c r="Z174" s="195"/>
      <c r="AA174" s="195"/>
      <c r="AB174" s="202"/>
      <c r="AC174" s="194"/>
      <c r="AD174" s="202"/>
      <c r="AE174" s="194"/>
      <c r="AF174" s="202"/>
      <c r="AG174" s="194"/>
      <c r="AH174" s="203"/>
      <c r="AI174" s="202"/>
      <c r="AJ174" s="194"/>
      <c r="AK174" s="202"/>
      <c r="AL174" s="194"/>
      <c r="AM174" s="202"/>
      <c r="AN174" s="194"/>
      <c r="AO174" s="195"/>
      <c r="AP174" s="195"/>
      <c r="AQ174" s="202"/>
      <c r="AR174" s="194"/>
      <c r="AS174" s="202"/>
      <c r="AT174" s="194"/>
      <c r="AU174" s="202"/>
      <c r="AV174" s="194"/>
      <c r="AW174" s="202"/>
      <c r="AX174" s="204">
        <v>1</v>
      </c>
      <c r="AY174" s="205">
        <v>0.50924000000000003</v>
      </c>
      <c r="AZ174" s="194">
        <v>5.0000000000000001E-4</v>
      </c>
      <c r="BA174" s="202">
        <v>1.8574999999999999</v>
      </c>
      <c r="BB174" s="194"/>
      <c r="BC174" s="202"/>
      <c r="BD174" s="206"/>
      <c r="BE174" s="206"/>
      <c r="BF174" s="206"/>
      <c r="BG174" s="194"/>
      <c r="BH174" s="202"/>
      <c r="BI174" s="206"/>
      <c r="BJ174" s="206"/>
      <c r="BK174" s="206"/>
      <c r="BL174" s="203">
        <v>4.9399100000000002</v>
      </c>
      <c r="BM174" s="192">
        <f t="shared" si="29"/>
        <v>47.282824062999993</v>
      </c>
      <c r="BN174" s="193">
        <f t="shared" si="30"/>
        <v>7.3066500000000003</v>
      </c>
      <c r="BO174" s="194">
        <f t="shared" si="33"/>
        <v>6.8641194599999995</v>
      </c>
      <c r="BP174" s="195">
        <f t="shared" si="34"/>
        <v>33.112054602999997</v>
      </c>
      <c r="BQ174" s="187">
        <f t="shared" si="35"/>
        <v>0</v>
      </c>
      <c r="BR174" s="194"/>
      <c r="BS174" s="195"/>
      <c r="BT174" s="195"/>
      <c r="BU174" s="195"/>
      <c r="BV174" s="195"/>
      <c r="BW174" s="195"/>
      <c r="BX174" s="195"/>
      <c r="BY174" s="195"/>
      <c r="BZ174" s="195"/>
      <c r="CA174" s="195"/>
      <c r="CB174" s="195">
        <v>9</v>
      </c>
      <c r="CC174" s="202">
        <v>6.8641194599999995</v>
      </c>
      <c r="CD174" s="194">
        <v>7.0000000000000007E-2</v>
      </c>
      <c r="CE174" s="195">
        <v>19.423697796999999</v>
      </c>
      <c r="CF174" s="195">
        <v>1</v>
      </c>
      <c r="CG174" s="195">
        <v>0.23028000000000001</v>
      </c>
      <c r="CH174" s="196">
        <v>5</v>
      </c>
      <c r="CI174" s="195">
        <v>13.458076805999999</v>
      </c>
      <c r="CJ174" s="195"/>
      <c r="CK174" s="202"/>
      <c r="CL174" s="194"/>
      <c r="CM174" s="207"/>
    </row>
    <row r="175" spans="1:91" ht="18.75" customHeight="1" x14ac:dyDescent="0.25">
      <c r="A175" s="178">
        <f t="shared" si="39"/>
        <v>166</v>
      </c>
      <c r="B175" s="236" t="s">
        <v>269</v>
      </c>
      <c r="C175" s="199">
        <v>1952</v>
      </c>
      <c r="D175" s="199">
        <v>2</v>
      </c>
      <c r="E175" s="199">
        <v>8</v>
      </c>
      <c r="F175" s="199">
        <v>538.9</v>
      </c>
      <c r="G175" s="199">
        <v>1</v>
      </c>
      <c r="H175" s="180">
        <v>5.84</v>
      </c>
      <c r="I175" s="180">
        <v>6.21</v>
      </c>
      <c r="J175" s="180">
        <f t="shared" si="31"/>
        <v>18883.056</v>
      </c>
      <c r="K175" s="180">
        <f t="shared" si="36"/>
        <v>20079.414000000001</v>
      </c>
      <c r="L175" s="200">
        <v>32.851559999999999</v>
      </c>
      <c r="M175" s="201">
        <f t="shared" si="41"/>
        <v>31.323962460000001</v>
      </c>
      <c r="N175" s="183">
        <f t="shared" si="32"/>
        <v>6.0960400816478018</v>
      </c>
      <c r="O175" s="184">
        <f t="shared" si="37"/>
        <v>38.962470000000003</v>
      </c>
      <c r="P175" s="184">
        <f t="shared" si="38"/>
        <v>37.150715145000007</v>
      </c>
      <c r="Q175" s="194"/>
      <c r="R175" s="195"/>
      <c r="S175" s="195"/>
      <c r="T175" s="195"/>
      <c r="U175" s="195"/>
      <c r="V175" s="202"/>
      <c r="W175" s="194"/>
      <c r="X175" s="195"/>
      <c r="Y175" s="195"/>
      <c r="Z175" s="195"/>
      <c r="AA175" s="195"/>
      <c r="AB175" s="202"/>
      <c r="AC175" s="194"/>
      <c r="AD175" s="202"/>
      <c r="AE175" s="194">
        <v>4.5000000000000005E-3</v>
      </c>
      <c r="AF175" s="202">
        <v>2.9539999999999997</v>
      </c>
      <c r="AG175" s="194"/>
      <c r="AH175" s="203"/>
      <c r="AI175" s="202"/>
      <c r="AJ175" s="194"/>
      <c r="AK175" s="202"/>
      <c r="AL175" s="194"/>
      <c r="AM175" s="202"/>
      <c r="AN175" s="194"/>
      <c r="AO175" s="195"/>
      <c r="AP175" s="195"/>
      <c r="AQ175" s="202"/>
      <c r="AR175" s="194"/>
      <c r="AS175" s="202"/>
      <c r="AT175" s="194"/>
      <c r="AU175" s="202"/>
      <c r="AV175" s="194"/>
      <c r="AW175" s="202"/>
      <c r="AX175" s="204"/>
      <c r="AY175" s="205"/>
      <c r="AZ175" s="194">
        <v>4.0000000000000001E-3</v>
      </c>
      <c r="BA175" s="202">
        <v>4.5415600000000005</v>
      </c>
      <c r="BB175" s="194"/>
      <c r="BC175" s="202"/>
      <c r="BD175" s="206"/>
      <c r="BE175" s="206"/>
      <c r="BF175" s="206"/>
      <c r="BG175" s="194"/>
      <c r="BH175" s="202"/>
      <c r="BI175" s="206">
        <v>6.0004499999999998</v>
      </c>
      <c r="BJ175" s="206"/>
      <c r="BK175" s="206"/>
      <c r="BL175" s="203">
        <v>1.5519747829999999</v>
      </c>
      <c r="BM175" s="192">
        <f t="shared" si="29"/>
        <v>18.658065163</v>
      </c>
      <c r="BN175" s="193">
        <f t="shared" si="30"/>
        <v>15.047984783</v>
      </c>
      <c r="BO175" s="194">
        <f t="shared" si="33"/>
        <v>3.6100803799999999</v>
      </c>
      <c r="BP175" s="195">
        <f t="shared" si="34"/>
        <v>0</v>
      </c>
      <c r="BQ175" s="187">
        <f t="shared" si="35"/>
        <v>0</v>
      </c>
      <c r="BR175" s="194"/>
      <c r="BS175" s="195"/>
      <c r="BT175" s="195"/>
      <c r="BU175" s="195"/>
      <c r="BV175" s="195"/>
      <c r="BW175" s="195"/>
      <c r="BX175" s="195"/>
      <c r="BY175" s="195"/>
      <c r="BZ175" s="195"/>
      <c r="CA175" s="195"/>
      <c r="CB175" s="195">
        <v>4</v>
      </c>
      <c r="CC175" s="202">
        <v>3.6100803799999999</v>
      </c>
      <c r="CD175" s="194"/>
      <c r="CE175" s="195"/>
      <c r="CF175" s="195"/>
      <c r="CG175" s="195"/>
      <c r="CH175" s="196"/>
      <c r="CI175" s="195"/>
      <c r="CJ175" s="195"/>
      <c r="CK175" s="202"/>
      <c r="CL175" s="194"/>
      <c r="CM175" s="207"/>
    </row>
    <row r="176" spans="1:91" ht="18.75" customHeight="1" x14ac:dyDescent="0.25">
      <c r="A176" s="178">
        <f t="shared" si="39"/>
        <v>167</v>
      </c>
      <c r="B176" s="198" t="s">
        <v>270</v>
      </c>
      <c r="C176" s="199">
        <v>1963</v>
      </c>
      <c r="D176" s="199">
        <v>4</v>
      </c>
      <c r="E176" s="199">
        <v>48</v>
      </c>
      <c r="F176" s="199">
        <v>2037.5</v>
      </c>
      <c r="G176" s="199">
        <v>3</v>
      </c>
      <c r="H176" s="180">
        <v>5.84</v>
      </c>
      <c r="I176" s="180">
        <v>6.21</v>
      </c>
      <c r="J176" s="180">
        <f t="shared" si="31"/>
        <v>71394</v>
      </c>
      <c r="K176" s="180">
        <f t="shared" si="36"/>
        <v>75917.25</v>
      </c>
      <c r="L176" s="200">
        <v>124.25388</v>
      </c>
      <c r="M176" s="201">
        <f t="shared" si="41"/>
        <v>118.47607458</v>
      </c>
      <c r="N176" s="183">
        <f t="shared" si="32"/>
        <v>6.0983499386503066</v>
      </c>
      <c r="O176" s="184">
        <f>(J176+K176)/1000</f>
        <v>147.31125</v>
      </c>
      <c r="P176" s="184">
        <f t="shared" si="38"/>
        <v>140.46127687500001</v>
      </c>
      <c r="Q176" s="194"/>
      <c r="R176" s="195"/>
      <c r="S176" s="195"/>
      <c r="T176" s="195"/>
      <c r="U176" s="195"/>
      <c r="V176" s="202"/>
      <c r="W176" s="194">
        <v>3</v>
      </c>
      <c r="X176" s="195">
        <v>0.86199999999999999</v>
      </c>
      <c r="Y176" s="195">
        <v>3</v>
      </c>
      <c r="Z176" s="195">
        <v>2.4340000000000002</v>
      </c>
      <c r="AA176" s="195"/>
      <c r="AB176" s="202"/>
      <c r="AC176" s="194"/>
      <c r="AD176" s="202"/>
      <c r="AE176" s="194">
        <v>2E-3</v>
      </c>
      <c r="AF176" s="202">
        <v>0.14899999999999999</v>
      </c>
      <c r="AG176" s="194"/>
      <c r="AH176" s="203"/>
      <c r="AI176" s="202"/>
      <c r="AJ176" s="194"/>
      <c r="AK176" s="202"/>
      <c r="AL176" s="194"/>
      <c r="AM176" s="202"/>
      <c r="AN176" s="194"/>
      <c r="AO176" s="195"/>
      <c r="AP176" s="195"/>
      <c r="AQ176" s="202"/>
      <c r="AR176" s="194"/>
      <c r="AS176" s="202"/>
      <c r="AT176" s="194"/>
      <c r="AU176" s="202"/>
      <c r="AV176" s="194"/>
      <c r="AW176" s="202"/>
      <c r="AX176" s="204"/>
      <c r="AY176" s="205"/>
      <c r="AZ176" s="194"/>
      <c r="BA176" s="202"/>
      <c r="BB176" s="194"/>
      <c r="BC176" s="202"/>
      <c r="BD176" s="206"/>
      <c r="BE176" s="206"/>
      <c r="BF176" s="206"/>
      <c r="BG176" s="194"/>
      <c r="BH176" s="202"/>
      <c r="BI176" s="206"/>
      <c r="BJ176" s="206"/>
      <c r="BK176" s="206"/>
      <c r="BL176" s="203">
        <v>13.447090663279997</v>
      </c>
      <c r="BM176" s="192">
        <f t="shared" si="29"/>
        <v>57.648195876279999</v>
      </c>
      <c r="BN176" s="193">
        <f t="shared" si="30"/>
        <v>16.892090663279998</v>
      </c>
      <c r="BO176" s="194">
        <f t="shared" si="33"/>
        <v>27.522354825000001</v>
      </c>
      <c r="BP176" s="195">
        <f t="shared" si="34"/>
        <v>13.233750388000001</v>
      </c>
      <c r="BQ176" s="187">
        <f t="shared" si="35"/>
        <v>0</v>
      </c>
      <c r="BR176" s="194"/>
      <c r="BS176" s="195"/>
      <c r="BT176" s="195">
        <v>5.3000000000000009E-3</v>
      </c>
      <c r="BU176" s="195">
        <v>9.7682596499999992</v>
      </c>
      <c r="BV176" s="195"/>
      <c r="BW176" s="195"/>
      <c r="BX176" s="195"/>
      <c r="BY176" s="195"/>
      <c r="BZ176" s="195"/>
      <c r="CA176" s="195"/>
      <c r="CB176" s="195">
        <v>13</v>
      </c>
      <c r="CC176" s="202">
        <v>17.754095175</v>
      </c>
      <c r="CD176" s="194"/>
      <c r="CE176" s="195"/>
      <c r="CF176" s="195"/>
      <c r="CG176" s="195"/>
      <c r="CH176" s="196">
        <v>5</v>
      </c>
      <c r="CI176" s="195">
        <v>13.233750388000001</v>
      </c>
      <c r="CJ176" s="195"/>
      <c r="CK176" s="202"/>
      <c r="CL176" s="194"/>
      <c r="CM176" s="207"/>
    </row>
    <row r="177" spans="1:91" ht="18" customHeight="1" x14ac:dyDescent="0.25">
      <c r="A177" s="178">
        <f t="shared" si="39"/>
        <v>168</v>
      </c>
      <c r="B177" s="198" t="s">
        <v>271</v>
      </c>
      <c r="C177" s="199">
        <v>1962</v>
      </c>
      <c r="D177" s="199">
        <v>5</v>
      </c>
      <c r="E177" s="199">
        <v>60</v>
      </c>
      <c r="F177" s="199">
        <v>2561.4</v>
      </c>
      <c r="G177" s="199">
        <v>3</v>
      </c>
      <c r="H177" s="180">
        <v>5.84</v>
      </c>
      <c r="I177" s="180">
        <v>6.21</v>
      </c>
      <c r="J177" s="180">
        <f t="shared" si="31"/>
        <v>89751.456000000006</v>
      </c>
      <c r="K177" s="180">
        <f t="shared" si="36"/>
        <v>95437.763999999996</v>
      </c>
      <c r="L177" s="200">
        <v>153.48156</v>
      </c>
      <c r="M177" s="201">
        <f t="shared" si="41"/>
        <v>146.34466746000001</v>
      </c>
      <c r="N177" s="183">
        <f t="shared" si="32"/>
        <v>5.9920965097212457</v>
      </c>
      <c r="O177" s="184">
        <f t="shared" si="37"/>
        <v>185.18922000000001</v>
      </c>
      <c r="P177" s="184">
        <f t="shared" si="38"/>
        <v>176.57792127000002</v>
      </c>
      <c r="Q177" s="194"/>
      <c r="R177" s="195"/>
      <c r="S177" s="195"/>
      <c r="T177" s="195"/>
      <c r="U177" s="195"/>
      <c r="V177" s="202"/>
      <c r="W177" s="194">
        <v>2</v>
      </c>
      <c r="X177" s="195">
        <v>0.58099999999999996</v>
      </c>
      <c r="Y177" s="195"/>
      <c r="Z177" s="195"/>
      <c r="AA177" s="195"/>
      <c r="AB177" s="202"/>
      <c r="AC177" s="194"/>
      <c r="AD177" s="202"/>
      <c r="AE177" s="194"/>
      <c r="AF177" s="202"/>
      <c r="AG177" s="194"/>
      <c r="AH177" s="203"/>
      <c r="AI177" s="202"/>
      <c r="AJ177" s="194"/>
      <c r="AK177" s="202"/>
      <c r="AL177" s="194"/>
      <c r="AM177" s="202"/>
      <c r="AN177" s="194">
        <v>2</v>
      </c>
      <c r="AO177" s="195">
        <v>1.6279999999999999</v>
      </c>
      <c r="AP177" s="195"/>
      <c r="AQ177" s="202"/>
      <c r="AR177" s="194"/>
      <c r="AS177" s="202"/>
      <c r="AT177" s="194"/>
      <c r="AU177" s="202"/>
      <c r="AV177" s="194"/>
      <c r="AW177" s="202"/>
      <c r="AX177" s="204"/>
      <c r="AY177" s="205"/>
      <c r="AZ177" s="194"/>
      <c r="BA177" s="202"/>
      <c r="BB177" s="194"/>
      <c r="BC177" s="202"/>
      <c r="BD177" s="206"/>
      <c r="BE177" s="206"/>
      <c r="BF177" s="206"/>
      <c r="BG177" s="194"/>
      <c r="BH177" s="202"/>
      <c r="BI177" s="206"/>
      <c r="BJ177" s="206"/>
      <c r="BK177" s="206"/>
      <c r="BL177" s="203">
        <v>2.5806397829999996</v>
      </c>
      <c r="BM177" s="192">
        <f t="shared" si="29"/>
        <v>24.991571297</v>
      </c>
      <c r="BN177" s="193">
        <f t="shared" si="30"/>
        <v>4.7896397829999993</v>
      </c>
      <c r="BO177" s="194">
        <f t="shared" si="33"/>
        <v>18.929006435000002</v>
      </c>
      <c r="BP177" s="195">
        <f t="shared" si="34"/>
        <v>1.272925079</v>
      </c>
      <c r="BQ177" s="187">
        <f t="shared" si="35"/>
        <v>0</v>
      </c>
      <c r="BR177" s="194"/>
      <c r="BS177" s="195"/>
      <c r="BT177" s="195">
        <v>2E-3</v>
      </c>
      <c r="BU177" s="195">
        <v>1.5476117500000002</v>
      </c>
      <c r="BV177" s="195"/>
      <c r="BW177" s="195"/>
      <c r="BX177" s="195"/>
      <c r="BY177" s="195"/>
      <c r="BZ177" s="195"/>
      <c r="CA177" s="195"/>
      <c r="CB177" s="195">
        <v>20</v>
      </c>
      <c r="CC177" s="202">
        <v>17.381394685</v>
      </c>
      <c r="CD177" s="194"/>
      <c r="CE177" s="195"/>
      <c r="CF177" s="195">
        <v>2</v>
      </c>
      <c r="CG177" s="195">
        <v>1.272925079</v>
      </c>
      <c r="CH177" s="196"/>
      <c r="CI177" s="195"/>
      <c r="CJ177" s="195"/>
      <c r="CK177" s="202"/>
      <c r="CL177" s="194"/>
      <c r="CM177" s="207"/>
    </row>
    <row r="178" spans="1:91" ht="18.75" customHeight="1" x14ac:dyDescent="0.25">
      <c r="A178" s="178">
        <f t="shared" si="39"/>
        <v>169</v>
      </c>
      <c r="B178" s="198" t="s">
        <v>272</v>
      </c>
      <c r="C178" s="199">
        <v>1959</v>
      </c>
      <c r="D178" s="199">
        <v>5</v>
      </c>
      <c r="E178" s="199">
        <v>60</v>
      </c>
      <c r="F178" s="199">
        <v>2543.1999999999998</v>
      </c>
      <c r="G178" s="199">
        <v>3</v>
      </c>
      <c r="H178" s="180">
        <v>5.84</v>
      </c>
      <c r="I178" s="180">
        <v>6.21</v>
      </c>
      <c r="J178" s="180">
        <f t="shared" si="31"/>
        <v>89113.727999999988</v>
      </c>
      <c r="K178" s="180">
        <f t="shared" si="36"/>
        <v>94759.631999999998</v>
      </c>
      <c r="L178" s="200">
        <v>155.00280000000001</v>
      </c>
      <c r="M178" s="201">
        <f t="shared" si="41"/>
        <v>147.7951698</v>
      </c>
      <c r="N178" s="183">
        <f t="shared" si="32"/>
        <v>6.0947939603648953</v>
      </c>
      <c r="O178" s="184">
        <f t="shared" si="37"/>
        <v>183.87335999999999</v>
      </c>
      <c r="P178" s="184">
        <f t="shared" si="38"/>
        <v>175.32324875999998</v>
      </c>
      <c r="Q178" s="194"/>
      <c r="R178" s="195"/>
      <c r="S178" s="195"/>
      <c r="T178" s="195"/>
      <c r="U178" s="195"/>
      <c r="V178" s="202"/>
      <c r="W178" s="194"/>
      <c r="X178" s="195"/>
      <c r="Y178" s="195">
        <v>98</v>
      </c>
      <c r="Z178" s="195">
        <v>94.736999999999995</v>
      </c>
      <c r="AA178" s="195"/>
      <c r="AB178" s="202"/>
      <c r="AC178" s="194"/>
      <c r="AD178" s="202"/>
      <c r="AE178" s="194"/>
      <c r="AF178" s="202"/>
      <c r="AG178" s="194"/>
      <c r="AH178" s="203"/>
      <c r="AI178" s="202"/>
      <c r="AJ178" s="194"/>
      <c r="AK178" s="202"/>
      <c r="AL178" s="194">
        <v>1E-3</v>
      </c>
      <c r="AM178" s="202">
        <v>3.31</v>
      </c>
      <c r="AN178" s="194"/>
      <c r="AO178" s="195"/>
      <c r="AP178" s="195"/>
      <c r="AQ178" s="202"/>
      <c r="AR178" s="194"/>
      <c r="AS178" s="202"/>
      <c r="AT178" s="194"/>
      <c r="AU178" s="202"/>
      <c r="AV178" s="194">
        <v>5</v>
      </c>
      <c r="AW178" s="202">
        <v>22.030506447839997</v>
      </c>
      <c r="AX178" s="204">
        <v>9</v>
      </c>
      <c r="AY178" s="205">
        <v>8.4098179999999996</v>
      </c>
      <c r="AZ178" s="194"/>
      <c r="BA178" s="202"/>
      <c r="BB178" s="194"/>
      <c r="BC178" s="202"/>
      <c r="BD178" s="206"/>
      <c r="BE178" s="206">
        <v>1</v>
      </c>
      <c r="BF178" s="206">
        <v>2.339</v>
      </c>
      <c r="BG178" s="194"/>
      <c r="BH178" s="202"/>
      <c r="BI178" s="206"/>
      <c r="BJ178" s="206"/>
      <c r="BK178" s="206"/>
      <c r="BL178" s="203">
        <v>6.7947725805000001</v>
      </c>
      <c r="BM178" s="192">
        <f t="shared" si="29"/>
        <v>196.11616868433998</v>
      </c>
      <c r="BN178" s="193">
        <f t="shared" si="30"/>
        <v>137.62109702833999</v>
      </c>
      <c r="BO178" s="194">
        <f t="shared" si="33"/>
        <v>26.777743940999997</v>
      </c>
      <c r="BP178" s="195">
        <f t="shared" si="34"/>
        <v>31.717327715000003</v>
      </c>
      <c r="BQ178" s="187">
        <f t="shared" si="35"/>
        <v>0</v>
      </c>
      <c r="BR178" s="194"/>
      <c r="BS178" s="195"/>
      <c r="BT178" s="195"/>
      <c r="BU178" s="195"/>
      <c r="BV178" s="195">
        <v>1.2500000000000001E-2</v>
      </c>
      <c r="BW178" s="195">
        <v>11.415546625000001</v>
      </c>
      <c r="BX178" s="195"/>
      <c r="BY178" s="195"/>
      <c r="BZ178" s="195"/>
      <c r="CA178" s="195"/>
      <c r="CB178" s="195">
        <v>18</v>
      </c>
      <c r="CC178" s="202">
        <v>15.362197315999998</v>
      </c>
      <c r="CD178" s="194">
        <v>0.06</v>
      </c>
      <c r="CE178" s="195">
        <v>19.849188390000002</v>
      </c>
      <c r="CF178" s="195">
        <v>3</v>
      </c>
      <c r="CG178" s="195">
        <v>1.0950713380000001</v>
      </c>
      <c r="CH178" s="196">
        <v>5</v>
      </c>
      <c r="CI178" s="195">
        <v>10.773067987000001</v>
      </c>
      <c r="CJ178" s="195"/>
      <c r="CK178" s="202"/>
      <c r="CL178" s="194"/>
      <c r="CM178" s="207"/>
    </row>
    <row r="179" spans="1:91" ht="18.75" customHeight="1" x14ac:dyDescent="0.25">
      <c r="A179" s="178">
        <f t="shared" si="39"/>
        <v>170</v>
      </c>
      <c r="B179" s="198" t="s">
        <v>273</v>
      </c>
      <c r="C179" s="199">
        <v>1952</v>
      </c>
      <c r="D179" s="199">
        <v>2</v>
      </c>
      <c r="E179" s="199">
        <v>8</v>
      </c>
      <c r="F179" s="199">
        <v>529.20000000000005</v>
      </c>
      <c r="G179" s="199">
        <v>1</v>
      </c>
      <c r="H179" s="180">
        <v>5.84</v>
      </c>
      <c r="I179" s="180">
        <v>6.21</v>
      </c>
      <c r="J179" s="180">
        <f t="shared" si="31"/>
        <v>18543.168000000001</v>
      </c>
      <c r="K179" s="180">
        <f t="shared" si="36"/>
        <v>19717.992000000002</v>
      </c>
      <c r="L179" s="200">
        <v>32.260080000000002</v>
      </c>
      <c r="M179" s="201">
        <f t="shared" si="41"/>
        <v>30.759986280000003</v>
      </c>
      <c r="N179" s="183">
        <f t="shared" si="32"/>
        <v>6.0960090702947847</v>
      </c>
      <c r="O179" s="184">
        <f t="shared" si="37"/>
        <v>38.261160000000004</v>
      </c>
      <c r="P179" s="184">
        <f t="shared" si="38"/>
        <v>36.482016060000007</v>
      </c>
      <c r="Q179" s="194"/>
      <c r="R179" s="195"/>
      <c r="S179" s="195"/>
      <c r="T179" s="195"/>
      <c r="U179" s="195"/>
      <c r="V179" s="202"/>
      <c r="W179" s="194"/>
      <c r="X179" s="195"/>
      <c r="Y179" s="195"/>
      <c r="Z179" s="195"/>
      <c r="AA179" s="195"/>
      <c r="AB179" s="202"/>
      <c r="AC179" s="194"/>
      <c r="AD179" s="202"/>
      <c r="AE179" s="194">
        <v>5.0000000000000001E-3</v>
      </c>
      <c r="AF179" s="202">
        <v>0.498</v>
      </c>
      <c r="AG179" s="194"/>
      <c r="AH179" s="203"/>
      <c r="AI179" s="202"/>
      <c r="AJ179" s="194"/>
      <c r="AK179" s="202"/>
      <c r="AL179" s="194"/>
      <c r="AM179" s="202"/>
      <c r="AN179" s="194">
        <v>2</v>
      </c>
      <c r="AO179" s="195">
        <v>3.99</v>
      </c>
      <c r="AP179" s="195"/>
      <c r="AQ179" s="202"/>
      <c r="AR179" s="194"/>
      <c r="AS179" s="202"/>
      <c r="AT179" s="194"/>
      <c r="AU179" s="202"/>
      <c r="AV179" s="194"/>
      <c r="AW179" s="202"/>
      <c r="AX179" s="204"/>
      <c r="AY179" s="205"/>
      <c r="AZ179" s="194"/>
      <c r="BA179" s="202"/>
      <c r="BB179" s="194"/>
      <c r="BC179" s="202"/>
      <c r="BD179" s="206"/>
      <c r="BE179" s="206"/>
      <c r="BF179" s="206"/>
      <c r="BG179" s="194"/>
      <c r="BH179" s="202"/>
      <c r="BI179" s="206"/>
      <c r="BJ179" s="206"/>
      <c r="BK179" s="206"/>
      <c r="BL179" s="203">
        <v>2.2463500000000001</v>
      </c>
      <c r="BM179" s="192">
        <f t="shared" si="29"/>
        <v>11.838776673</v>
      </c>
      <c r="BN179" s="193">
        <f t="shared" si="30"/>
        <v>6.7343500000000009</v>
      </c>
      <c r="BO179" s="194">
        <f t="shared" si="33"/>
        <v>4.4692888349999995</v>
      </c>
      <c r="BP179" s="195">
        <f t="shared" si="34"/>
        <v>0.63513783800000001</v>
      </c>
      <c r="BQ179" s="187">
        <f t="shared" si="35"/>
        <v>0</v>
      </c>
      <c r="BR179" s="194"/>
      <c r="BS179" s="195"/>
      <c r="BT179" s="195"/>
      <c r="BU179" s="195"/>
      <c r="BV179" s="195"/>
      <c r="BW179" s="195"/>
      <c r="BX179" s="195"/>
      <c r="BY179" s="195"/>
      <c r="BZ179" s="195"/>
      <c r="CA179" s="195"/>
      <c r="CB179" s="195">
        <v>6</v>
      </c>
      <c r="CC179" s="202">
        <v>4.4692888349999995</v>
      </c>
      <c r="CD179" s="194"/>
      <c r="CE179" s="195"/>
      <c r="CF179" s="195">
        <v>1</v>
      </c>
      <c r="CG179" s="195">
        <v>0.63513783800000001</v>
      </c>
      <c r="CH179" s="196"/>
      <c r="CI179" s="195"/>
      <c r="CJ179" s="195"/>
      <c r="CK179" s="202"/>
      <c r="CL179" s="194"/>
      <c r="CM179" s="207"/>
    </row>
    <row r="180" spans="1:91" ht="18.75" customHeight="1" x14ac:dyDescent="0.25">
      <c r="A180" s="178">
        <f t="shared" si="39"/>
        <v>171</v>
      </c>
      <c r="B180" s="232" t="s">
        <v>274</v>
      </c>
      <c r="C180" s="233">
        <v>1963</v>
      </c>
      <c r="D180" s="233">
        <v>5</v>
      </c>
      <c r="E180" s="233">
        <v>56</v>
      </c>
      <c r="F180" s="233">
        <v>2534.3000000000002</v>
      </c>
      <c r="G180" s="233">
        <v>3</v>
      </c>
      <c r="H180" s="180">
        <v>5.84</v>
      </c>
      <c r="I180" s="180">
        <v>6.21</v>
      </c>
      <c r="J180" s="180">
        <f t="shared" si="31"/>
        <v>88801.872000000003</v>
      </c>
      <c r="K180" s="180">
        <f t="shared" si="36"/>
        <v>94428.018000000011</v>
      </c>
      <c r="L180" s="200">
        <v>145.72488000000001</v>
      </c>
      <c r="M180" s="201">
        <v>138.94867307999999</v>
      </c>
      <c r="N180" s="183">
        <f t="shared" si="32"/>
        <v>5.7501037761906639</v>
      </c>
      <c r="O180" s="184">
        <f t="shared" si="37"/>
        <v>183.22989000000001</v>
      </c>
      <c r="P180" s="184">
        <f t="shared" si="38"/>
        <v>174.709700115</v>
      </c>
      <c r="Q180" s="194">
        <v>0.03</v>
      </c>
      <c r="R180" s="195">
        <v>40.448999999999998</v>
      </c>
      <c r="S180" s="195"/>
      <c r="T180" s="195"/>
      <c r="U180" s="195"/>
      <c r="V180" s="202"/>
      <c r="W180" s="194">
        <v>3</v>
      </c>
      <c r="X180" s="195">
        <v>0.86199999999999999</v>
      </c>
      <c r="Y180" s="195"/>
      <c r="Z180" s="195"/>
      <c r="AA180" s="195"/>
      <c r="AB180" s="202"/>
      <c r="AC180" s="194"/>
      <c r="AD180" s="202"/>
      <c r="AE180" s="194">
        <v>7.0000000000000001E-3</v>
      </c>
      <c r="AF180" s="202">
        <v>0.98699999999999999</v>
      </c>
      <c r="AG180" s="194"/>
      <c r="AH180" s="203"/>
      <c r="AI180" s="202"/>
      <c r="AJ180" s="194"/>
      <c r="AK180" s="202"/>
      <c r="AL180" s="194"/>
      <c r="AM180" s="202"/>
      <c r="AN180" s="194"/>
      <c r="AO180" s="195"/>
      <c r="AP180" s="195"/>
      <c r="AQ180" s="202"/>
      <c r="AR180" s="194"/>
      <c r="AS180" s="202"/>
      <c r="AT180" s="194"/>
      <c r="AU180" s="202"/>
      <c r="AV180" s="194"/>
      <c r="AW180" s="202"/>
      <c r="AX180" s="204">
        <v>1</v>
      </c>
      <c r="AY180" s="205">
        <v>0.26850852538579778</v>
      </c>
      <c r="AZ180" s="194"/>
      <c r="BA180" s="202"/>
      <c r="BB180" s="194"/>
      <c r="BC180" s="202"/>
      <c r="BD180" s="206"/>
      <c r="BE180" s="206"/>
      <c r="BF180" s="206"/>
      <c r="BG180" s="194"/>
      <c r="BH180" s="202"/>
      <c r="BI180" s="206">
        <v>5.6970000000000001</v>
      </c>
      <c r="BJ180" s="206"/>
      <c r="BK180" s="206"/>
      <c r="BL180" s="203">
        <v>7.43864168048</v>
      </c>
      <c r="BM180" s="192">
        <f t="shared" si="29"/>
        <v>103.95296252690579</v>
      </c>
      <c r="BN180" s="193">
        <f t="shared" si="30"/>
        <v>55.702150205865806</v>
      </c>
      <c r="BO180" s="194">
        <f t="shared" si="33"/>
        <v>27.213447146999997</v>
      </c>
      <c r="BP180" s="195">
        <f t="shared" si="34"/>
        <v>21.037365174039998</v>
      </c>
      <c r="BQ180" s="187">
        <f t="shared" si="35"/>
        <v>0</v>
      </c>
      <c r="BR180" s="194"/>
      <c r="BS180" s="195"/>
      <c r="BT180" s="195"/>
      <c r="BU180" s="195"/>
      <c r="BV180" s="195">
        <v>1E-3</v>
      </c>
      <c r="BW180" s="195">
        <v>2.6444490000000003</v>
      </c>
      <c r="BX180" s="195">
        <v>2E-3</v>
      </c>
      <c r="BY180" s="195">
        <v>3.1353000000000004</v>
      </c>
      <c r="BZ180" s="195"/>
      <c r="CA180" s="195"/>
      <c r="CB180" s="195">
        <v>21</v>
      </c>
      <c r="CC180" s="202">
        <v>21.433698146999998</v>
      </c>
      <c r="CD180" s="194">
        <v>7.9200000000000007E-2</v>
      </c>
      <c r="CE180" s="195">
        <v>17.577519349039999</v>
      </c>
      <c r="CF180" s="195">
        <v>1</v>
      </c>
      <c r="CG180" s="195">
        <v>0.63513783800000001</v>
      </c>
      <c r="CH180" s="196">
        <v>1</v>
      </c>
      <c r="CI180" s="195">
        <v>2.824707987</v>
      </c>
      <c r="CJ180" s="195"/>
      <c r="CK180" s="202"/>
      <c r="CL180" s="194"/>
      <c r="CM180" s="207"/>
    </row>
    <row r="181" spans="1:91" ht="18.75" customHeight="1" x14ac:dyDescent="0.25">
      <c r="A181" s="178">
        <f t="shared" si="39"/>
        <v>172</v>
      </c>
      <c r="B181" s="198" t="s">
        <v>275</v>
      </c>
      <c r="C181" s="199">
        <v>1939</v>
      </c>
      <c r="D181" s="199">
        <v>4</v>
      </c>
      <c r="E181" s="199">
        <v>33</v>
      </c>
      <c r="F181" s="199">
        <v>2271.4</v>
      </c>
      <c r="G181" s="199">
        <v>3</v>
      </c>
      <c r="H181" s="180">
        <v>5.84</v>
      </c>
      <c r="I181" s="180">
        <v>6.21</v>
      </c>
      <c r="J181" s="180">
        <f t="shared" si="31"/>
        <v>79589.856</v>
      </c>
      <c r="K181" s="180">
        <f t="shared" si="36"/>
        <v>84632.364000000001</v>
      </c>
      <c r="L181" s="200">
        <v>138.15935999999999</v>
      </c>
      <c r="M181" s="201">
        <f t="shared" ref="M181:M212" si="42">L181*$M$2</f>
        <v>131.73494976000001</v>
      </c>
      <c r="N181" s="183">
        <f t="shared" si="32"/>
        <v>6.0825640574095265</v>
      </c>
      <c r="O181" s="184">
        <f t="shared" si="37"/>
        <v>164.22221999999999</v>
      </c>
      <c r="P181" s="184">
        <f t="shared" si="38"/>
        <v>156.58588677</v>
      </c>
      <c r="Q181" s="194"/>
      <c r="R181" s="195"/>
      <c r="S181" s="195"/>
      <c r="T181" s="195"/>
      <c r="U181" s="195"/>
      <c r="V181" s="202"/>
      <c r="W181" s="194">
        <v>2</v>
      </c>
      <c r="X181" s="195">
        <v>0.58099999999999996</v>
      </c>
      <c r="Y181" s="195"/>
      <c r="Z181" s="195"/>
      <c r="AA181" s="195">
        <v>1</v>
      </c>
      <c r="AB181" s="202">
        <v>3.8769999999999998</v>
      </c>
      <c r="AC181" s="194"/>
      <c r="AD181" s="202"/>
      <c r="AE181" s="194">
        <v>4.0000000000000001E-3</v>
      </c>
      <c r="AF181" s="202">
        <v>0.34799999999999998</v>
      </c>
      <c r="AG181" s="194"/>
      <c r="AH181" s="203"/>
      <c r="AI181" s="202"/>
      <c r="AJ181" s="194"/>
      <c r="AK181" s="202"/>
      <c r="AL181" s="194"/>
      <c r="AM181" s="202"/>
      <c r="AN181" s="194">
        <v>1</v>
      </c>
      <c r="AO181" s="195">
        <v>1.149</v>
      </c>
      <c r="AP181" s="195"/>
      <c r="AQ181" s="202"/>
      <c r="AR181" s="194"/>
      <c r="AS181" s="202"/>
      <c r="AT181" s="194"/>
      <c r="AU181" s="202"/>
      <c r="AV181" s="194">
        <v>1</v>
      </c>
      <c r="AW181" s="202">
        <v>9.0327921345199993</v>
      </c>
      <c r="AX181" s="204"/>
      <c r="AY181" s="205"/>
      <c r="AZ181" s="194"/>
      <c r="BA181" s="202"/>
      <c r="BB181" s="194"/>
      <c r="BC181" s="202"/>
      <c r="BD181" s="206"/>
      <c r="BE181" s="206"/>
      <c r="BF181" s="206"/>
      <c r="BG181" s="194"/>
      <c r="BH181" s="202"/>
      <c r="BI181" s="206">
        <v>8.9334500000000006</v>
      </c>
      <c r="BJ181" s="206"/>
      <c r="BK181" s="206"/>
      <c r="BL181" s="203">
        <v>19.943119240999998</v>
      </c>
      <c r="BM181" s="192">
        <f t="shared" si="29"/>
        <v>77.21532810522001</v>
      </c>
      <c r="BN181" s="193">
        <f t="shared" si="30"/>
        <v>43.864361375519998</v>
      </c>
      <c r="BO181" s="194">
        <f t="shared" si="33"/>
        <v>29.061215026699998</v>
      </c>
      <c r="BP181" s="195">
        <f t="shared" si="34"/>
        <v>4.2897517030000003</v>
      </c>
      <c r="BQ181" s="187">
        <f t="shared" si="35"/>
        <v>0</v>
      </c>
      <c r="BR181" s="194"/>
      <c r="BS181" s="195"/>
      <c r="BT181" s="195">
        <v>5.0000000000000001E-4</v>
      </c>
      <c r="BU181" s="195">
        <v>0.39188071430000004</v>
      </c>
      <c r="BV181" s="195">
        <v>7.0000000000000001E-3</v>
      </c>
      <c r="BW181" s="195">
        <v>3.9856427394000002</v>
      </c>
      <c r="BX181" s="195"/>
      <c r="BY181" s="195"/>
      <c r="BZ181" s="195">
        <v>2</v>
      </c>
      <c r="CA181" s="195">
        <v>6.1175999000000001</v>
      </c>
      <c r="CB181" s="195">
        <v>19</v>
      </c>
      <c r="CC181" s="202">
        <v>18.566091672999995</v>
      </c>
      <c r="CD181" s="194"/>
      <c r="CE181" s="195"/>
      <c r="CF181" s="195">
        <v>3</v>
      </c>
      <c r="CG181" s="195">
        <v>1.0977207409999998</v>
      </c>
      <c r="CH181" s="196">
        <v>1</v>
      </c>
      <c r="CI181" s="195">
        <v>3.192030962</v>
      </c>
      <c r="CJ181" s="195"/>
      <c r="CK181" s="202"/>
      <c r="CL181" s="194"/>
      <c r="CM181" s="207"/>
    </row>
    <row r="182" spans="1:91" ht="18" customHeight="1" x14ac:dyDescent="0.25">
      <c r="A182" s="178">
        <f t="shared" si="39"/>
        <v>173</v>
      </c>
      <c r="B182" s="198" t="s">
        <v>276</v>
      </c>
      <c r="C182" s="199">
        <v>1939</v>
      </c>
      <c r="D182" s="199">
        <v>4</v>
      </c>
      <c r="E182" s="199">
        <v>32</v>
      </c>
      <c r="F182" s="199">
        <v>2891.4</v>
      </c>
      <c r="G182" s="199">
        <v>4</v>
      </c>
      <c r="H182" s="180">
        <v>5.84</v>
      </c>
      <c r="I182" s="180">
        <v>6.21</v>
      </c>
      <c r="J182" s="180">
        <f t="shared" si="31"/>
        <v>101314.65600000002</v>
      </c>
      <c r="K182" s="180">
        <f t="shared" si="36"/>
        <v>107733.56400000001</v>
      </c>
      <c r="L182" s="200">
        <v>170.41924</v>
      </c>
      <c r="M182" s="201">
        <f t="shared" si="42"/>
        <v>162.49474534000001</v>
      </c>
      <c r="N182" s="183">
        <f t="shared" si="32"/>
        <v>5.8940042885799269</v>
      </c>
      <c r="O182" s="184">
        <f t="shared" si="37"/>
        <v>209.04822000000004</v>
      </c>
      <c r="P182" s="184">
        <f t="shared" si="38"/>
        <v>199.32747777000003</v>
      </c>
      <c r="Q182" s="194">
        <v>7.0000000000000001E-3</v>
      </c>
      <c r="R182" s="195">
        <v>5.0696533335000007</v>
      </c>
      <c r="S182" s="195"/>
      <c r="T182" s="195"/>
      <c r="U182" s="195"/>
      <c r="V182" s="202"/>
      <c r="W182" s="194"/>
      <c r="X182" s="195"/>
      <c r="Y182" s="195"/>
      <c r="Z182" s="195"/>
      <c r="AA182" s="195"/>
      <c r="AB182" s="202"/>
      <c r="AC182" s="194"/>
      <c r="AD182" s="202"/>
      <c r="AE182" s="194">
        <v>8.4000000000000005E-2</v>
      </c>
      <c r="AF182" s="202">
        <v>18.48</v>
      </c>
      <c r="AG182" s="194"/>
      <c r="AH182" s="203"/>
      <c r="AI182" s="202"/>
      <c r="AJ182" s="194"/>
      <c r="AK182" s="202"/>
      <c r="AL182" s="194"/>
      <c r="AM182" s="202"/>
      <c r="AN182" s="194">
        <v>30</v>
      </c>
      <c r="AO182" s="195">
        <v>26.361999999999998</v>
      </c>
      <c r="AP182" s="195"/>
      <c r="AQ182" s="202"/>
      <c r="AR182" s="194"/>
      <c r="AS182" s="202"/>
      <c r="AT182" s="194">
        <v>1</v>
      </c>
      <c r="AU182" s="202">
        <v>4.6392358500000004</v>
      </c>
      <c r="AV182" s="194"/>
      <c r="AW182" s="202"/>
      <c r="AX182" s="204">
        <v>9</v>
      </c>
      <c r="AY182" s="205">
        <v>8.0938145994786979</v>
      </c>
      <c r="AZ182" s="194"/>
      <c r="BA182" s="202"/>
      <c r="BB182" s="194"/>
      <c r="BC182" s="202"/>
      <c r="BD182" s="206"/>
      <c r="BE182" s="206"/>
      <c r="BF182" s="206"/>
      <c r="BG182" s="194"/>
      <c r="BH182" s="202"/>
      <c r="BI182" s="206"/>
      <c r="BJ182" s="206"/>
      <c r="BK182" s="206"/>
      <c r="BL182" s="203">
        <v>14.0409095256</v>
      </c>
      <c r="BM182" s="192">
        <f t="shared" si="29"/>
        <v>141.69817937161869</v>
      </c>
      <c r="BN182" s="193">
        <f t="shared" si="30"/>
        <v>76.685613308578695</v>
      </c>
      <c r="BO182" s="194">
        <f t="shared" si="33"/>
        <v>52.487104933040001</v>
      </c>
      <c r="BP182" s="195">
        <f t="shared" si="34"/>
        <v>12.52546113</v>
      </c>
      <c r="BQ182" s="187">
        <f t="shared" si="35"/>
        <v>0</v>
      </c>
      <c r="BR182" s="194"/>
      <c r="BS182" s="195"/>
      <c r="BT182" s="195"/>
      <c r="BU182" s="195"/>
      <c r="BV182" s="195">
        <v>2.4399999999999998E-2</v>
      </c>
      <c r="BW182" s="195">
        <v>30.530564964040003</v>
      </c>
      <c r="BX182" s="195">
        <v>2.5000000000000001E-3</v>
      </c>
      <c r="BY182" s="195">
        <v>4.0534750000000006</v>
      </c>
      <c r="BZ182" s="195"/>
      <c r="CA182" s="195"/>
      <c r="CB182" s="195">
        <v>18</v>
      </c>
      <c r="CC182" s="202">
        <v>17.903064968999995</v>
      </c>
      <c r="CD182" s="194"/>
      <c r="CE182" s="195"/>
      <c r="CF182" s="195">
        <v>4</v>
      </c>
      <c r="CG182" s="195">
        <v>2.295152861</v>
      </c>
      <c r="CH182" s="196">
        <v>4</v>
      </c>
      <c r="CI182" s="195">
        <v>10.230308269</v>
      </c>
      <c r="CJ182" s="195"/>
      <c r="CK182" s="202"/>
      <c r="CL182" s="194"/>
      <c r="CM182" s="207"/>
    </row>
    <row r="183" spans="1:91" ht="18.75" customHeight="1" x14ac:dyDescent="0.25">
      <c r="A183" s="178">
        <f t="shared" si="39"/>
        <v>174</v>
      </c>
      <c r="B183" s="198" t="s">
        <v>277</v>
      </c>
      <c r="C183" s="199">
        <v>1962</v>
      </c>
      <c r="D183" s="199">
        <v>4</v>
      </c>
      <c r="E183" s="199">
        <v>48</v>
      </c>
      <c r="F183" s="199">
        <v>2037.3</v>
      </c>
      <c r="G183" s="199">
        <v>3</v>
      </c>
      <c r="H183" s="180">
        <v>5.84</v>
      </c>
      <c r="I183" s="180">
        <v>6.21</v>
      </c>
      <c r="J183" s="180">
        <f t="shared" si="31"/>
        <v>71386.991999999998</v>
      </c>
      <c r="K183" s="180">
        <f t="shared" si="36"/>
        <v>75909.797999999995</v>
      </c>
      <c r="L183" s="200">
        <v>124.29725999999999</v>
      </c>
      <c r="M183" s="201">
        <f t="shared" si="42"/>
        <v>118.51743741</v>
      </c>
      <c r="N183" s="183">
        <f t="shared" si="32"/>
        <v>6.1010778972169044</v>
      </c>
      <c r="O183" s="184">
        <f t="shared" si="37"/>
        <v>147.29678999999999</v>
      </c>
      <c r="P183" s="184">
        <f t="shared" si="38"/>
        <v>140.447489265</v>
      </c>
      <c r="Q183" s="194"/>
      <c r="R183" s="195"/>
      <c r="S183" s="195"/>
      <c r="T183" s="195"/>
      <c r="U183" s="195"/>
      <c r="V183" s="202"/>
      <c r="W183" s="194">
        <v>2</v>
      </c>
      <c r="X183" s="195">
        <v>0.58099999999999996</v>
      </c>
      <c r="Y183" s="195"/>
      <c r="Z183" s="195"/>
      <c r="AA183" s="195"/>
      <c r="AB183" s="202"/>
      <c r="AC183" s="194"/>
      <c r="AD183" s="202"/>
      <c r="AE183" s="194"/>
      <c r="AF183" s="202"/>
      <c r="AG183" s="194"/>
      <c r="AH183" s="203"/>
      <c r="AI183" s="202"/>
      <c r="AJ183" s="194"/>
      <c r="AK183" s="202"/>
      <c r="AL183" s="194"/>
      <c r="AM183" s="202"/>
      <c r="AN183" s="194"/>
      <c r="AO183" s="195"/>
      <c r="AP183" s="195"/>
      <c r="AQ183" s="202"/>
      <c r="AR183" s="194"/>
      <c r="AS183" s="202"/>
      <c r="AT183" s="194">
        <v>1</v>
      </c>
      <c r="AU183" s="202">
        <v>2.6134678783999998</v>
      </c>
      <c r="AV183" s="194"/>
      <c r="AW183" s="202"/>
      <c r="AX183" s="204"/>
      <c r="AY183" s="205"/>
      <c r="AZ183" s="194"/>
      <c r="BA183" s="202"/>
      <c r="BB183" s="194"/>
      <c r="BC183" s="202"/>
      <c r="BD183" s="206"/>
      <c r="BE183" s="206"/>
      <c r="BF183" s="206"/>
      <c r="BG183" s="194"/>
      <c r="BH183" s="202"/>
      <c r="BI183" s="206"/>
      <c r="BJ183" s="206"/>
      <c r="BK183" s="206"/>
      <c r="BL183" s="203">
        <v>1.4004416399999999</v>
      </c>
      <c r="BM183" s="192">
        <f t="shared" si="29"/>
        <v>56.730622567440001</v>
      </c>
      <c r="BN183" s="193">
        <f t="shared" si="30"/>
        <v>4.5949095183999997</v>
      </c>
      <c r="BO183" s="194">
        <f t="shared" si="33"/>
        <v>25.438150427999997</v>
      </c>
      <c r="BP183" s="195">
        <f t="shared" si="34"/>
        <v>26.697562621040007</v>
      </c>
      <c r="BQ183" s="187">
        <f t="shared" si="35"/>
        <v>0</v>
      </c>
      <c r="BR183" s="194"/>
      <c r="BS183" s="195"/>
      <c r="BT183" s="195"/>
      <c r="BU183" s="195"/>
      <c r="BV183" s="195"/>
      <c r="BW183" s="195"/>
      <c r="BX183" s="195"/>
      <c r="BY183" s="195"/>
      <c r="BZ183" s="195"/>
      <c r="CA183" s="195"/>
      <c r="CB183" s="195">
        <v>21</v>
      </c>
      <c r="CC183" s="202">
        <v>25.438150427999997</v>
      </c>
      <c r="CD183" s="194">
        <v>5.9200000000000003E-2</v>
      </c>
      <c r="CE183" s="195">
        <v>10.136174840040002</v>
      </c>
      <c r="CF183" s="195">
        <v>1</v>
      </c>
      <c r="CG183" s="195">
        <v>0.21409</v>
      </c>
      <c r="CH183" s="196">
        <v>6</v>
      </c>
      <c r="CI183" s="195">
        <v>16.347297781000002</v>
      </c>
      <c r="CJ183" s="195"/>
      <c r="CK183" s="202"/>
      <c r="CL183" s="194"/>
      <c r="CM183" s="207"/>
    </row>
    <row r="184" spans="1:91" ht="18.75" customHeight="1" x14ac:dyDescent="0.25">
      <c r="A184" s="178">
        <f t="shared" si="39"/>
        <v>175</v>
      </c>
      <c r="B184" s="198" t="s">
        <v>278</v>
      </c>
      <c r="C184" s="199">
        <v>1972</v>
      </c>
      <c r="D184" s="199">
        <v>5</v>
      </c>
      <c r="E184" s="199">
        <v>60</v>
      </c>
      <c r="F184" s="199">
        <v>2766.2</v>
      </c>
      <c r="G184" s="199">
        <v>4</v>
      </c>
      <c r="H184" s="180">
        <v>5.84</v>
      </c>
      <c r="I184" s="180">
        <v>6.21</v>
      </c>
      <c r="J184" s="180">
        <f t="shared" si="31"/>
        <v>96927.647999999986</v>
      </c>
      <c r="K184" s="180">
        <f t="shared" si="36"/>
        <v>103068.61199999999</v>
      </c>
      <c r="L184" s="200">
        <v>168.61554000000001</v>
      </c>
      <c r="M184" s="201">
        <f t="shared" si="42"/>
        <v>160.77491739000001</v>
      </c>
      <c r="N184" s="183">
        <f t="shared" si="32"/>
        <v>6.0955657580796769</v>
      </c>
      <c r="O184" s="184">
        <f t="shared" si="37"/>
        <v>199.99625999999998</v>
      </c>
      <c r="P184" s="184">
        <f t="shared" si="38"/>
        <v>190.69643391</v>
      </c>
      <c r="Q184" s="194"/>
      <c r="R184" s="195"/>
      <c r="S184" s="195"/>
      <c r="T184" s="195"/>
      <c r="U184" s="195"/>
      <c r="V184" s="202"/>
      <c r="W184" s="194"/>
      <c r="X184" s="195"/>
      <c r="Y184" s="195"/>
      <c r="Z184" s="195"/>
      <c r="AA184" s="195"/>
      <c r="AB184" s="202"/>
      <c r="AC184" s="194">
        <v>0.33077999999999996</v>
      </c>
      <c r="AD184" s="202">
        <v>92.348136350000004</v>
      </c>
      <c r="AE184" s="194"/>
      <c r="AF184" s="202"/>
      <c r="AG184" s="194"/>
      <c r="AH184" s="203"/>
      <c r="AI184" s="202"/>
      <c r="AJ184" s="194"/>
      <c r="AK184" s="202"/>
      <c r="AL184" s="194"/>
      <c r="AM184" s="202"/>
      <c r="AN184" s="194"/>
      <c r="AO184" s="195"/>
      <c r="AP184" s="195"/>
      <c r="AQ184" s="202"/>
      <c r="AR184" s="194"/>
      <c r="AS184" s="202"/>
      <c r="AT184" s="194"/>
      <c r="AU184" s="202"/>
      <c r="AV184" s="194"/>
      <c r="AW184" s="202"/>
      <c r="AX184" s="204"/>
      <c r="AY184" s="205"/>
      <c r="AZ184" s="194"/>
      <c r="BA184" s="202"/>
      <c r="BB184" s="194"/>
      <c r="BC184" s="202"/>
      <c r="BD184" s="206"/>
      <c r="BE184" s="206"/>
      <c r="BF184" s="206"/>
      <c r="BG184" s="194"/>
      <c r="BH184" s="202"/>
      <c r="BI184" s="206"/>
      <c r="BJ184" s="206"/>
      <c r="BK184" s="206"/>
      <c r="BL184" s="203">
        <v>3.6093047829999998</v>
      </c>
      <c r="BM184" s="192">
        <f t="shared" si="29"/>
        <v>118.95466944300001</v>
      </c>
      <c r="BN184" s="193">
        <f t="shared" si="30"/>
        <v>95.957441133000003</v>
      </c>
      <c r="BO184" s="194">
        <f t="shared" si="33"/>
        <v>12.135724408999998</v>
      </c>
      <c r="BP184" s="195">
        <f t="shared" si="34"/>
        <v>10.861503901000001</v>
      </c>
      <c r="BQ184" s="187">
        <f t="shared" si="35"/>
        <v>0</v>
      </c>
      <c r="BR184" s="194"/>
      <c r="BS184" s="195"/>
      <c r="BT184" s="195">
        <v>3.0000000000000001E-3</v>
      </c>
      <c r="BU184" s="195">
        <v>3.4565674199999998</v>
      </c>
      <c r="BV184" s="195"/>
      <c r="BW184" s="195"/>
      <c r="BX184" s="195"/>
      <c r="BY184" s="195"/>
      <c r="BZ184" s="195"/>
      <c r="CA184" s="195"/>
      <c r="CB184" s="195">
        <v>11</v>
      </c>
      <c r="CC184" s="202">
        <v>8.6791569889999991</v>
      </c>
      <c r="CD184" s="194"/>
      <c r="CE184" s="195"/>
      <c r="CF184" s="195">
        <v>4</v>
      </c>
      <c r="CG184" s="195">
        <v>1.2133662790000002</v>
      </c>
      <c r="CH184" s="196">
        <v>4</v>
      </c>
      <c r="CI184" s="195">
        <v>9.6481376220000001</v>
      </c>
      <c r="CJ184" s="195"/>
      <c r="CK184" s="202"/>
      <c r="CL184" s="194"/>
      <c r="CM184" s="207"/>
    </row>
    <row r="185" spans="1:91" ht="18.75" customHeight="1" x14ac:dyDescent="0.25">
      <c r="A185" s="178">
        <f t="shared" si="39"/>
        <v>176</v>
      </c>
      <c r="B185" s="198" t="s">
        <v>279</v>
      </c>
      <c r="C185" s="199">
        <v>1971</v>
      </c>
      <c r="D185" s="199">
        <v>5</v>
      </c>
      <c r="E185" s="199">
        <v>119</v>
      </c>
      <c r="F185" s="199">
        <v>5812.5</v>
      </c>
      <c r="G185" s="199">
        <v>8</v>
      </c>
      <c r="H185" s="180">
        <v>5.84</v>
      </c>
      <c r="I185" s="180">
        <v>6.21</v>
      </c>
      <c r="J185" s="180">
        <f t="shared" si="31"/>
        <v>203670</v>
      </c>
      <c r="K185" s="180">
        <f t="shared" si="36"/>
        <v>216573.75</v>
      </c>
      <c r="L185" s="200">
        <v>349.09526</v>
      </c>
      <c r="M185" s="201">
        <f t="shared" si="42"/>
        <v>332.86233041000003</v>
      </c>
      <c r="N185" s="183">
        <f t="shared" si="32"/>
        <v>6.0059399569892475</v>
      </c>
      <c r="O185" s="184">
        <f t="shared" si="37"/>
        <v>420.24374999999998</v>
      </c>
      <c r="P185" s="184">
        <f t="shared" si="38"/>
        <v>400.70241562499996</v>
      </c>
      <c r="Q185" s="194"/>
      <c r="R185" s="195"/>
      <c r="S185" s="195">
        <v>0.05</v>
      </c>
      <c r="T185" s="195">
        <v>36.588578692399999</v>
      </c>
      <c r="U185" s="195"/>
      <c r="V185" s="202"/>
      <c r="W185" s="194"/>
      <c r="X185" s="195"/>
      <c r="Y185" s="195"/>
      <c r="Z185" s="195"/>
      <c r="AA185" s="195"/>
      <c r="AB185" s="202"/>
      <c r="AC185" s="194">
        <v>0.17909999999999998</v>
      </c>
      <c r="AD185" s="202">
        <v>34.938000000000002</v>
      </c>
      <c r="AE185" s="194">
        <v>8.9999999999999993E-3</v>
      </c>
      <c r="AF185" s="202">
        <v>1.3460000000000001</v>
      </c>
      <c r="AG185" s="194"/>
      <c r="AH185" s="203"/>
      <c r="AI185" s="202"/>
      <c r="AJ185" s="194"/>
      <c r="AK185" s="202"/>
      <c r="AL185" s="194"/>
      <c r="AM185" s="202"/>
      <c r="AN185" s="194">
        <v>1</v>
      </c>
      <c r="AO185" s="195">
        <v>0.98499999999999999</v>
      </c>
      <c r="AP185" s="195"/>
      <c r="AQ185" s="202"/>
      <c r="AR185" s="194"/>
      <c r="AS185" s="202"/>
      <c r="AT185" s="194">
        <v>1</v>
      </c>
      <c r="AU185" s="202">
        <v>3.0551550000000001</v>
      </c>
      <c r="AV185" s="194">
        <v>4</v>
      </c>
      <c r="AW185" s="202">
        <v>54.68</v>
      </c>
      <c r="AX185" s="204">
        <v>10</v>
      </c>
      <c r="AY185" s="205">
        <v>31.353971774793486</v>
      </c>
      <c r="AZ185" s="194">
        <v>7.0000000000000001E-3</v>
      </c>
      <c r="BA185" s="202">
        <v>19.5097232908</v>
      </c>
      <c r="BB185" s="194"/>
      <c r="BC185" s="202"/>
      <c r="BD185" s="206"/>
      <c r="BE185" s="206"/>
      <c r="BF185" s="206"/>
      <c r="BG185" s="194"/>
      <c r="BH185" s="202"/>
      <c r="BI185" s="206"/>
      <c r="BJ185" s="206"/>
      <c r="BK185" s="206"/>
      <c r="BL185" s="203">
        <v>16.201604097400001</v>
      </c>
      <c r="BM185" s="192">
        <f t="shared" si="29"/>
        <v>282.11265634709349</v>
      </c>
      <c r="BN185" s="193">
        <f t="shared" si="30"/>
        <v>198.65803285539349</v>
      </c>
      <c r="BO185" s="194">
        <f t="shared" si="33"/>
        <v>43.058717300299996</v>
      </c>
      <c r="BP185" s="195">
        <f t="shared" si="34"/>
        <v>40.395906191400002</v>
      </c>
      <c r="BQ185" s="187">
        <f t="shared" si="35"/>
        <v>0</v>
      </c>
      <c r="BR185" s="194"/>
      <c r="BS185" s="195"/>
      <c r="BT185" s="195">
        <v>2.5000000000000001E-3</v>
      </c>
      <c r="BU185" s="195">
        <v>2.0669524398000001</v>
      </c>
      <c r="BV185" s="195"/>
      <c r="BW185" s="195"/>
      <c r="BX185" s="195">
        <v>6.0000000000000001E-3</v>
      </c>
      <c r="BY185" s="195">
        <v>6.7996262274999992</v>
      </c>
      <c r="BZ185" s="195"/>
      <c r="CA185" s="195"/>
      <c r="CB185" s="195">
        <v>41</v>
      </c>
      <c r="CC185" s="202">
        <v>34.192138632999999</v>
      </c>
      <c r="CD185" s="194">
        <v>4.7E-2</v>
      </c>
      <c r="CE185" s="195">
        <v>26.924311768399999</v>
      </c>
      <c r="CF185" s="195">
        <v>4</v>
      </c>
      <c r="CG185" s="195">
        <v>2.4235820050000001</v>
      </c>
      <c r="CH185" s="196">
        <v>4</v>
      </c>
      <c r="CI185" s="195">
        <v>11.048012417999999</v>
      </c>
      <c r="CJ185" s="195"/>
      <c r="CK185" s="202"/>
      <c r="CL185" s="194"/>
      <c r="CM185" s="207"/>
    </row>
    <row r="186" spans="1:91" ht="18.75" customHeight="1" x14ac:dyDescent="0.25">
      <c r="A186" s="178">
        <f t="shared" si="39"/>
        <v>177</v>
      </c>
      <c r="B186" s="198" t="s">
        <v>280</v>
      </c>
      <c r="C186" s="199">
        <v>1972</v>
      </c>
      <c r="D186" s="199">
        <v>5</v>
      </c>
      <c r="E186" s="199">
        <v>60</v>
      </c>
      <c r="F186" s="199">
        <v>2717.5</v>
      </c>
      <c r="G186" s="199">
        <v>4</v>
      </c>
      <c r="H186" s="180">
        <v>5.84</v>
      </c>
      <c r="I186" s="180">
        <v>6.21</v>
      </c>
      <c r="J186" s="180">
        <f t="shared" si="31"/>
        <v>95221.2</v>
      </c>
      <c r="K186" s="180">
        <f t="shared" si="36"/>
        <v>101254.04999999999</v>
      </c>
      <c r="L186" s="200">
        <v>165.6558</v>
      </c>
      <c r="M186" s="201">
        <f t="shared" si="42"/>
        <v>157.95280529999999</v>
      </c>
      <c r="N186" s="183">
        <f t="shared" si="32"/>
        <v>6.0958896044158228</v>
      </c>
      <c r="O186" s="184">
        <f t="shared" si="37"/>
        <v>196.47524999999999</v>
      </c>
      <c r="P186" s="184">
        <f t="shared" si="38"/>
        <v>187.339150875</v>
      </c>
      <c r="Q186" s="194"/>
      <c r="R186" s="195"/>
      <c r="S186" s="195"/>
      <c r="T186" s="195"/>
      <c r="U186" s="195"/>
      <c r="V186" s="202"/>
      <c r="W186" s="194"/>
      <c r="X186" s="195"/>
      <c r="Y186" s="195"/>
      <c r="Z186" s="195"/>
      <c r="AA186" s="195"/>
      <c r="AB186" s="202"/>
      <c r="AC186" s="194">
        <v>0.19380000000000003</v>
      </c>
      <c r="AD186" s="202">
        <v>51.312499899999999</v>
      </c>
      <c r="AE186" s="194">
        <v>1.0999999999999999E-2</v>
      </c>
      <c r="AF186" s="202">
        <v>1.278</v>
      </c>
      <c r="AG186" s="194"/>
      <c r="AH186" s="203"/>
      <c r="AI186" s="202"/>
      <c r="AJ186" s="194"/>
      <c r="AK186" s="202"/>
      <c r="AL186" s="194"/>
      <c r="AM186" s="202"/>
      <c r="AN186" s="194"/>
      <c r="AO186" s="195"/>
      <c r="AP186" s="195"/>
      <c r="AQ186" s="202"/>
      <c r="AR186" s="194"/>
      <c r="AS186" s="202"/>
      <c r="AT186" s="194"/>
      <c r="AU186" s="202"/>
      <c r="AV186" s="194">
        <v>2</v>
      </c>
      <c r="AW186" s="202">
        <v>27.34</v>
      </c>
      <c r="AX186" s="204">
        <v>6</v>
      </c>
      <c r="AY186" s="205">
        <v>1.6759999999999999</v>
      </c>
      <c r="AZ186" s="194">
        <v>4.4900000000000001E-3</v>
      </c>
      <c r="BA186" s="202">
        <v>1.2055</v>
      </c>
      <c r="BB186" s="194"/>
      <c r="BC186" s="202"/>
      <c r="BD186" s="206"/>
      <c r="BE186" s="206"/>
      <c r="BF186" s="206"/>
      <c r="BG186" s="194"/>
      <c r="BH186" s="202"/>
      <c r="BI186" s="206"/>
      <c r="BJ186" s="206"/>
      <c r="BK186" s="206"/>
      <c r="BL186" s="203">
        <v>7.0703761780000001</v>
      </c>
      <c r="BM186" s="192">
        <f t="shared" si="29"/>
        <v>128.74293214709999</v>
      </c>
      <c r="BN186" s="193">
        <f t="shared" si="30"/>
        <v>89.882376078000007</v>
      </c>
      <c r="BO186" s="194">
        <f t="shared" si="33"/>
        <v>17.1613149995</v>
      </c>
      <c r="BP186" s="195">
        <f t="shared" si="34"/>
        <v>21.699241069599999</v>
      </c>
      <c r="BQ186" s="187">
        <f t="shared" si="35"/>
        <v>0</v>
      </c>
      <c r="BR186" s="194"/>
      <c r="BS186" s="195"/>
      <c r="BT186" s="195">
        <v>3.0000000000000001E-3</v>
      </c>
      <c r="BU186" s="195">
        <v>4.7095440000000002</v>
      </c>
      <c r="BV186" s="195"/>
      <c r="BW186" s="195"/>
      <c r="BX186" s="195">
        <v>3.5000000000000001E-3</v>
      </c>
      <c r="BY186" s="195">
        <v>3.9242248885</v>
      </c>
      <c r="BZ186" s="195"/>
      <c r="CA186" s="195"/>
      <c r="CB186" s="195">
        <v>11</v>
      </c>
      <c r="CC186" s="202">
        <v>8.5275461109999995</v>
      </c>
      <c r="CD186" s="194">
        <v>2.3E-2</v>
      </c>
      <c r="CE186" s="195">
        <v>13.1757270356</v>
      </c>
      <c r="CF186" s="195">
        <v>1</v>
      </c>
      <c r="CG186" s="195">
        <v>0.63513793100000004</v>
      </c>
      <c r="CH186" s="196">
        <v>3</v>
      </c>
      <c r="CI186" s="195">
        <v>7.8883761029999997</v>
      </c>
      <c r="CJ186" s="195"/>
      <c r="CK186" s="202"/>
      <c r="CL186" s="194"/>
      <c r="CM186" s="207"/>
    </row>
    <row r="187" spans="1:91" ht="18.75" customHeight="1" x14ac:dyDescent="0.25">
      <c r="A187" s="178">
        <f t="shared" si="39"/>
        <v>178</v>
      </c>
      <c r="B187" s="198" t="s">
        <v>281</v>
      </c>
      <c r="C187" s="199">
        <v>1974</v>
      </c>
      <c r="D187" s="199">
        <v>5</v>
      </c>
      <c r="E187" s="199">
        <v>119</v>
      </c>
      <c r="F187" s="199">
        <v>5704</v>
      </c>
      <c r="G187" s="199">
        <v>8</v>
      </c>
      <c r="H187" s="180">
        <v>5.84</v>
      </c>
      <c r="I187" s="180">
        <v>6.21</v>
      </c>
      <c r="J187" s="180">
        <f t="shared" si="31"/>
        <v>199868.16</v>
      </c>
      <c r="K187" s="180">
        <f t="shared" si="36"/>
        <v>212531.03999999998</v>
      </c>
      <c r="L187" s="200">
        <v>347.70377999999999</v>
      </c>
      <c r="M187" s="201">
        <f t="shared" si="42"/>
        <v>331.53555423</v>
      </c>
      <c r="N187" s="183">
        <f t="shared" si="32"/>
        <v>6.0957885694249647</v>
      </c>
      <c r="O187" s="184">
        <f t="shared" si="37"/>
        <v>412.39919999999995</v>
      </c>
      <c r="P187" s="184">
        <f t="shared" si="38"/>
        <v>393.22263719999995</v>
      </c>
      <c r="Q187" s="194"/>
      <c r="R187" s="195"/>
      <c r="S187" s="195"/>
      <c r="T187" s="195"/>
      <c r="U187" s="195"/>
      <c r="V187" s="202"/>
      <c r="W187" s="194"/>
      <c r="X187" s="195"/>
      <c r="Y187" s="195"/>
      <c r="Z187" s="195"/>
      <c r="AA187" s="195"/>
      <c r="AB187" s="202"/>
      <c r="AC187" s="194">
        <v>0.39419999999999999</v>
      </c>
      <c r="AD187" s="202">
        <v>102.83332040000001</v>
      </c>
      <c r="AE187" s="194">
        <v>0.14799999999999999</v>
      </c>
      <c r="AF187" s="202">
        <v>34.131999999999998</v>
      </c>
      <c r="AG187" s="194">
        <v>0.57000000000000006</v>
      </c>
      <c r="AH187" s="203">
        <v>8</v>
      </c>
      <c r="AI187" s="202">
        <v>852.15499999999997</v>
      </c>
      <c r="AJ187" s="194"/>
      <c r="AK187" s="202"/>
      <c r="AL187" s="194">
        <v>0.01</v>
      </c>
      <c r="AM187" s="202">
        <v>33.097999999999999</v>
      </c>
      <c r="AN187" s="194">
        <v>11</v>
      </c>
      <c r="AO187" s="195">
        <v>8.6720000000000006</v>
      </c>
      <c r="AP187" s="195"/>
      <c r="AQ187" s="202"/>
      <c r="AR187" s="194">
        <v>3.3000000000000002E-2</v>
      </c>
      <c r="AS187" s="202">
        <v>15.397280000000002</v>
      </c>
      <c r="AT187" s="194">
        <v>5</v>
      </c>
      <c r="AU187" s="202">
        <v>6.617</v>
      </c>
      <c r="AV187" s="194"/>
      <c r="AW187" s="202"/>
      <c r="AX187" s="204">
        <v>28</v>
      </c>
      <c r="AY187" s="205">
        <v>29.27523440066</v>
      </c>
      <c r="AZ187" s="194"/>
      <c r="BA187" s="202"/>
      <c r="BB187" s="194"/>
      <c r="BC187" s="202"/>
      <c r="BD187" s="206"/>
      <c r="BE187" s="206"/>
      <c r="BF187" s="206"/>
      <c r="BG187" s="194"/>
      <c r="BH187" s="202"/>
      <c r="BI187" s="206"/>
      <c r="BJ187" s="206"/>
      <c r="BK187" s="206"/>
      <c r="BL187" s="203">
        <v>10.652028339999999</v>
      </c>
      <c r="BM187" s="192">
        <f t="shared" si="29"/>
        <v>1135.4090779424598</v>
      </c>
      <c r="BN187" s="193">
        <f t="shared" si="30"/>
        <v>1092.8318631406598</v>
      </c>
      <c r="BO187" s="194">
        <f t="shared" si="33"/>
        <v>27.192972457</v>
      </c>
      <c r="BP187" s="195">
        <f t="shared" si="34"/>
        <v>15.384242344799999</v>
      </c>
      <c r="BQ187" s="187">
        <f t="shared" si="35"/>
        <v>0</v>
      </c>
      <c r="BR187" s="194"/>
      <c r="BS187" s="195"/>
      <c r="BT187" s="195">
        <v>5.0000000000000001E-3</v>
      </c>
      <c r="BU187" s="195">
        <v>4.1112875000000004</v>
      </c>
      <c r="BV187" s="195"/>
      <c r="BW187" s="195"/>
      <c r="BX187" s="195"/>
      <c r="BY187" s="195"/>
      <c r="BZ187" s="195"/>
      <c r="CA187" s="195"/>
      <c r="CB187" s="195">
        <v>24</v>
      </c>
      <c r="CC187" s="202">
        <v>23.081684957</v>
      </c>
      <c r="CD187" s="194"/>
      <c r="CE187" s="195"/>
      <c r="CF187" s="195">
        <v>3</v>
      </c>
      <c r="CG187" s="195">
        <v>1.5005556760000001</v>
      </c>
      <c r="CH187" s="196">
        <v>6</v>
      </c>
      <c r="CI187" s="195">
        <v>13.883686668799999</v>
      </c>
      <c r="CJ187" s="195"/>
      <c r="CK187" s="202"/>
      <c r="CL187" s="194"/>
      <c r="CM187" s="207"/>
    </row>
    <row r="188" spans="1:91" ht="18.75" customHeight="1" x14ac:dyDescent="0.25">
      <c r="A188" s="178">
        <f t="shared" si="39"/>
        <v>179</v>
      </c>
      <c r="B188" s="198" t="s">
        <v>282</v>
      </c>
      <c r="C188" s="199">
        <v>1978</v>
      </c>
      <c r="D188" s="199">
        <v>5</v>
      </c>
      <c r="E188" s="199">
        <v>75</v>
      </c>
      <c r="F188" s="199">
        <v>3447.4</v>
      </c>
      <c r="G188" s="199">
        <v>5</v>
      </c>
      <c r="H188" s="180">
        <v>5.84</v>
      </c>
      <c r="I188" s="180">
        <v>6.21</v>
      </c>
      <c r="J188" s="180">
        <f t="shared" si="31"/>
        <v>120796.89599999999</v>
      </c>
      <c r="K188" s="180">
        <f t="shared" si="36"/>
        <v>128450.124</v>
      </c>
      <c r="L188" s="200">
        <v>210.09623999999999</v>
      </c>
      <c r="M188" s="201">
        <f t="shared" si="42"/>
        <v>200.32676484000001</v>
      </c>
      <c r="N188" s="183">
        <f t="shared" si="32"/>
        <v>6.0943389220862096</v>
      </c>
      <c r="O188" s="184">
        <f t="shared" si="37"/>
        <v>249.24701999999999</v>
      </c>
      <c r="P188" s="184">
        <f t="shared" si="38"/>
        <v>237.65703357000001</v>
      </c>
      <c r="Q188" s="194"/>
      <c r="R188" s="195"/>
      <c r="S188" s="195">
        <v>1E-3</v>
      </c>
      <c r="T188" s="195">
        <v>0.27300000000000002</v>
      </c>
      <c r="U188" s="195"/>
      <c r="V188" s="202"/>
      <c r="W188" s="194"/>
      <c r="X188" s="195"/>
      <c r="Y188" s="195"/>
      <c r="Z188" s="195"/>
      <c r="AA188" s="195"/>
      <c r="AB188" s="202"/>
      <c r="AC188" s="194">
        <v>0.25849999999999995</v>
      </c>
      <c r="AD188" s="202">
        <v>86.680954635999996</v>
      </c>
      <c r="AE188" s="194">
        <v>2E-3</v>
      </c>
      <c r="AF188" s="202">
        <v>2.423</v>
      </c>
      <c r="AG188" s="194">
        <v>0.42999999999999994</v>
      </c>
      <c r="AH188" s="203">
        <v>5</v>
      </c>
      <c r="AI188" s="202">
        <v>518.49</v>
      </c>
      <c r="AJ188" s="194"/>
      <c r="AK188" s="202"/>
      <c r="AL188" s="194">
        <v>6.0000000000000001E-3</v>
      </c>
      <c r="AM188" s="202">
        <v>19.858499999999999</v>
      </c>
      <c r="AN188" s="194"/>
      <c r="AO188" s="195"/>
      <c r="AP188" s="195"/>
      <c r="AQ188" s="202"/>
      <c r="AR188" s="194"/>
      <c r="AS188" s="202"/>
      <c r="AT188" s="194"/>
      <c r="AU188" s="202"/>
      <c r="AV188" s="194"/>
      <c r="AW188" s="202"/>
      <c r="AX188" s="204">
        <v>1</v>
      </c>
      <c r="AY188" s="205">
        <v>0.18923590000000001</v>
      </c>
      <c r="AZ188" s="194">
        <v>1.8449E-2</v>
      </c>
      <c r="BA188" s="202">
        <v>14.62864066</v>
      </c>
      <c r="BB188" s="194"/>
      <c r="BC188" s="202"/>
      <c r="BD188" s="206"/>
      <c r="BE188" s="206"/>
      <c r="BF188" s="206"/>
      <c r="BG188" s="194"/>
      <c r="BH188" s="202"/>
      <c r="BI188" s="206"/>
      <c r="BJ188" s="206"/>
      <c r="BK188" s="206"/>
      <c r="BL188" s="203">
        <v>5.5064998514000001</v>
      </c>
      <c r="BM188" s="192">
        <f t="shared" si="29"/>
        <v>699.66621312699988</v>
      </c>
      <c r="BN188" s="193">
        <f t="shared" si="30"/>
        <v>648.04983104739995</v>
      </c>
      <c r="BO188" s="194">
        <f t="shared" si="33"/>
        <v>44.041270696200002</v>
      </c>
      <c r="BP188" s="195">
        <f t="shared" si="34"/>
        <v>7.5751113833999995</v>
      </c>
      <c r="BQ188" s="187">
        <f t="shared" si="35"/>
        <v>0</v>
      </c>
      <c r="BR188" s="194">
        <v>7.0000000000000001E-3</v>
      </c>
      <c r="BS188" s="195">
        <v>6.8408749147000005</v>
      </c>
      <c r="BT188" s="195">
        <v>5.0000000000000001E-3</v>
      </c>
      <c r="BU188" s="195">
        <v>3.2529166650000003</v>
      </c>
      <c r="BV188" s="195"/>
      <c r="BW188" s="195"/>
      <c r="BX188" s="195">
        <v>1.9E-2</v>
      </c>
      <c r="BY188" s="195">
        <v>15.551323096500001</v>
      </c>
      <c r="BZ188" s="195"/>
      <c r="CA188" s="195"/>
      <c r="CB188" s="195">
        <v>18</v>
      </c>
      <c r="CC188" s="202">
        <v>18.396156019999999</v>
      </c>
      <c r="CD188" s="194">
        <v>8.0000000000000002E-3</v>
      </c>
      <c r="CE188" s="195">
        <v>1.3139668544000001</v>
      </c>
      <c r="CF188" s="195">
        <v>4</v>
      </c>
      <c r="CG188" s="195">
        <v>2.1588878089999999</v>
      </c>
      <c r="CH188" s="196">
        <v>2</v>
      </c>
      <c r="CI188" s="195">
        <v>4.1022567199999997</v>
      </c>
      <c r="CJ188" s="195"/>
      <c r="CK188" s="202"/>
      <c r="CL188" s="194"/>
      <c r="CM188" s="207"/>
    </row>
    <row r="189" spans="1:91" ht="18.75" customHeight="1" x14ac:dyDescent="0.25">
      <c r="A189" s="178">
        <f t="shared" si="39"/>
        <v>180</v>
      </c>
      <c r="B189" s="198" t="s">
        <v>283</v>
      </c>
      <c r="C189" s="199">
        <v>1962</v>
      </c>
      <c r="D189" s="199">
        <v>2</v>
      </c>
      <c r="E189" s="199">
        <v>16</v>
      </c>
      <c r="F189" s="199">
        <v>646.6</v>
      </c>
      <c r="G189" s="199">
        <v>2</v>
      </c>
      <c r="H189" s="180">
        <v>5.84</v>
      </c>
      <c r="I189" s="180">
        <v>6.21</v>
      </c>
      <c r="J189" s="180">
        <f t="shared" si="31"/>
        <v>22656.864000000001</v>
      </c>
      <c r="K189" s="180">
        <f t="shared" si="36"/>
        <v>24092.315999999999</v>
      </c>
      <c r="L189" s="200">
        <v>39.377160000000003</v>
      </c>
      <c r="M189" s="201">
        <f t="shared" si="42"/>
        <v>37.546122060000002</v>
      </c>
      <c r="N189" s="183">
        <f t="shared" si="32"/>
        <v>6.0898793690071145</v>
      </c>
      <c r="O189" s="184">
        <f t="shared" si="37"/>
        <v>46.749180000000003</v>
      </c>
      <c r="P189" s="184">
        <f t="shared" si="38"/>
        <v>44.57534313</v>
      </c>
      <c r="Q189" s="194"/>
      <c r="R189" s="195"/>
      <c r="S189" s="195"/>
      <c r="T189" s="195"/>
      <c r="U189" s="195"/>
      <c r="V189" s="202"/>
      <c r="W189" s="194"/>
      <c r="X189" s="195"/>
      <c r="Y189" s="195"/>
      <c r="Z189" s="195"/>
      <c r="AA189" s="195"/>
      <c r="AB189" s="202"/>
      <c r="AC189" s="194"/>
      <c r="AD189" s="202"/>
      <c r="AE189" s="194">
        <v>5.0000000000000001E-3</v>
      </c>
      <c r="AF189" s="202">
        <v>1.1000000000000001</v>
      </c>
      <c r="AG189" s="194">
        <v>0.05</v>
      </c>
      <c r="AH189" s="203">
        <v>2</v>
      </c>
      <c r="AI189" s="202">
        <v>104.515</v>
      </c>
      <c r="AJ189" s="194"/>
      <c r="AK189" s="202"/>
      <c r="AL189" s="194"/>
      <c r="AM189" s="202"/>
      <c r="AN189" s="194">
        <v>1</v>
      </c>
      <c r="AO189" s="195">
        <v>0.72</v>
      </c>
      <c r="AP189" s="195"/>
      <c r="AQ189" s="202"/>
      <c r="AR189" s="194"/>
      <c r="AS189" s="202"/>
      <c r="AT189" s="194">
        <v>2</v>
      </c>
      <c r="AU189" s="202">
        <v>4.3974500000000001</v>
      </c>
      <c r="AV189" s="194"/>
      <c r="AW189" s="202"/>
      <c r="AX189" s="204"/>
      <c r="AY189" s="205"/>
      <c r="AZ189" s="194"/>
      <c r="BA189" s="202"/>
      <c r="BB189" s="194"/>
      <c r="BC189" s="202"/>
      <c r="BD189" s="206"/>
      <c r="BE189" s="206"/>
      <c r="BF189" s="206"/>
      <c r="BG189" s="194"/>
      <c r="BH189" s="202"/>
      <c r="BI189" s="206"/>
      <c r="BJ189" s="206"/>
      <c r="BK189" s="206"/>
      <c r="BL189" s="203">
        <v>0.44090404049999998</v>
      </c>
      <c r="BM189" s="192">
        <f t="shared" si="29"/>
        <v>129.23163819050001</v>
      </c>
      <c r="BN189" s="193">
        <f t="shared" si="30"/>
        <v>111.1733540405</v>
      </c>
      <c r="BO189" s="194">
        <f t="shared" si="33"/>
        <v>8.0878533269999995</v>
      </c>
      <c r="BP189" s="195">
        <f t="shared" si="34"/>
        <v>9.9704308230000009</v>
      </c>
      <c r="BQ189" s="187">
        <f t="shared" si="35"/>
        <v>0</v>
      </c>
      <c r="BR189" s="194"/>
      <c r="BS189" s="195"/>
      <c r="BT189" s="195"/>
      <c r="BU189" s="195"/>
      <c r="BV189" s="195"/>
      <c r="BW189" s="195"/>
      <c r="BX189" s="195"/>
      <c r="BY189" s="195"/>
      <c r="BZ189" s="195"/>
      <c r="CA189" s="195"/>
      <c r="CB189" s="195">
        <v>9</v>
      </c>
      <c r="CC189" s="202">
        <v>8.0878533269999995</v>
      </c>
      <c r="CD189" s="194">
        <v>0.04</v>
      </c>
      <c r="CE189" s="195">
        <v>9.447904544</v>
      </c>
      <c r="CF189" s="195">
        <v>1</v>
      </c>
      <c r="CG189" s="195">
        <v>0.52252627900000004</v>
      </c>
      <c r="CH189" s="196"/>
      <c r="CI189" s="195"/>
      <c r="CJ189" s="195"/>
      <c r="CK189" s="202"/>
      <c r="CL189" s="194"/>
      <c r="CM189" s="207"/>
    </row>
    <row r="190" spans="1:91" ht="18" customHeight="1" x14ac:dyDescent="0.25">
      <c r="A190" s="178">
        <f t="shared" si="39"/>
        <v>181</v>
      </c>
      <c r="B190" s="198" t="s">
        <v>284</v>
      </c>
      <c r="C190" s="199" t="s">
        <v>285</v>
      </c>
      <c r="D190" s="199">
        <v>5</v>
      </c>
      <c r="E190" s="199">
        <v>60</v>
      </c>
      <c r="F190" s="199">
        <v>3239.9</v>
      </c>
      <c r="G190" s="199">
        <v>4</v>
      </c>
      <c r="H190" s="180">
        <v>5.84</v>
      </c>
      <c r="I190" s="180">
        <v>6.21</v>
      </c>
      <c r="J190" s="180">
        <f t="shared" si="31"/>
        <v>113526.09599999999</v>
      </c>
      <c r="K190" s="180">
        <f t="shared" si="36"/>
        <v>120718.674</v>
      </c>
      <c r="L190" s="200">
        <v>197.43692999999999</v>
      </c>
      <c r="M190" s="201">
        <f t="shared" si="42"/>
        <v>188.256112755</v>
      </c>
      <c r="N190" s="183">
        <f t="shared" si="32"/>
        <v>6.0939204913731899</v>
      </c>
      <c r="O190" s="184">
        <f t="shared" si="37"/>
        <v>234.24476999999999</v>
      </c>
      <c r="P190" s="184">
        <f t="shared" si="38"/>
        <v>223.352388195</v>
      </c>
      <c r="Q190" s="194"/>
      <c r="R190" s="195"/>
      <c r="S190" s="195">
        <v>1E-3</v>
      </c>
      <c r="T190" s="195">
        <v>0.53600000000000003</v>
      </c>
      <c r="U190" s="195"/>
      <c r="V190" s="202"/>
      <c r="W190" s="194"/>
      <c r="X190" s="195"/>
      <c r="Y190" s="195"/>
      <c r="Z190" s="195"/>
      <c r="AA190" s="195"/>
      <c r="AB190" s="202"/>
      <c r="AC190" s="194">
        <v>0.15100000000000002</v>
      </c>
      <c r="AD190" s="202">
        <v>87.785820891</v>
      </c>
      <c r="AE190" s="194">
        <v>3.5000000000000001E-3</v>
      </c>
      <c r="AF190" s="202">
        <v>2.1080000000000001</v>
      </c>
      <c r="AG190" s="194"/>
      <c r="AH190" s="203"/>
      <c r="AI190" s="202"/>
      <c r="AJ190" s="194"/>
      <c r="AK190" s="202"/>
      <c r="AL190" s="194"/>
      <c r="AM190" s="202"/>
      <c r="AN190" s="194"/>
      <c r="AO190" s="195"/>
      <c r="AP190" s="195"/>
      <c r="AQ190" s="202"/>
      <c r="AR190" s="194"/>
      <c r="AS190" s="202"/>
      <c r="AT190" s="194"/>
      <c r="AU190" s="202"/>
      <c r="AV190" s="194"/>
      <c r="AW190" s="202"/>
      <c r="AX190" s="204">
        <v>44</v>
      </c>
      <c r="AY190" s="205">
        <v>315.40199999999999</v>
      </c>
      <c r="AZ190" s="194"/>
      <c r="BA190" s="202"/>
      <c r="BB190" s="194"/>
      <c r="BC190" s="202"/>
      <c r="BD190" s="206"/>
      <c r="BE190" s="206"/>
      <c r="BF190" s="206"/>
      <c r="BG190" s="194">
        <v>1</v>
      </c>
      <c r="BH190" s="202">
        <v>3.9649999999999999</v>
      </c>
      <c r="BI190" s="206"/>
      <c r="BJ190" s="206"/>
      <c r="BK190" s="206"/>
      <c r="BL190" s="203">
        <v>4.9560905399999999</v>
      </c>
      <c r="BM190" s="192">
        <f t="shared" si="29"/>
        <v>447.61976497000001</v>
      </c>
      <c r="BN190" s="193">
        <f t="shared" si="30"/>
        <v>414.75291143099997</v>
      </c>
      <c r="BO190" s="194">
        <f t="shared" si="33"/>
        <v>23.390268765000002</v>
      </c>
      <c r="BP190" s="195">
        <f t="shared" si="34"/>
        <v>9.4765847740000009</v>
      </c>
      <c r="BQ190" s="187">
        <f t="shared" si="35"/>
        <v>0</v>
      </c>
      <c r="BR190" s="194">
        <v>1E-3</v>
      </c>
      <c r="BS190" s="195">
        <v>1.017665</v>
      </c>
      <c r="BT190" s="195"/>
      <c r="BU190" s="195"/>
      <c r="BV190" s="195"/>
      <c r="BW190" s="195"/>
      <c r="BX190" s="195">
        <v>6.5000000000000006E-3</v>
      </c>
      <c r="BY190" s="195">
        <v>12.393004000000001</v>
      </c>
      <c r="BZ190" s="195"/>
      <c r="CA190" s="195"/>
      <c r="CB190" s="195">
        <v>11</v>
      </c>
      <c r="CC190" s="202">
        <v>9.9795997649999997</v>
      </c>
      <c r="CD190" s="194"/>
      <c r="CE190" s="195"/>
      <c r="CF190" s="195">
        <v>1</v>
      </c>
      <c r="CG190" s="195">
        <v>0.63513783800000001</v>
      </c>
      <c r="CH190" s="196">
        <v>3</v>
      </c>
      <c r="CI190" s="195">
        <v>8.8414469360000005</v>
      </c>
      <c r="CJ190" s="195"/>
      <c r="CK190" s="202"/>
      <c r="CL190" s="194"/>
      <c r="CM190" s="207"/>
    </row>
    <row r="191" spans="1:91" ht="18.75" customHeight="1" x14ac:dyDescent="0.25">
      <c r="A191" s="178">
        <f t="shared" si="39"/>
        <v>182</v>
      </c>
      <c r="B191" s="198" t="s">
        <v>286</v>
      </c>
      <c r="C191" s="199">
        <v>1982</v>
      </c>
      <c r="D191" s="199">
        <v>9</v>
      </c>
      <c r="E191" s="199">
        <v>357</v>
      </c>
      <c r="F191" s="199">
        <v>17822.900000000001</v>
      </c>
      <c r="G191" s="199">
        <v>10</v>
      </c>
      <c r="H191" s="180">
        <v>5.84</v>
      </c>
      <c r="I191" s="180">
        <v>6.21</v>
      </c>
      <c r="J191" s="180">
        <f t="shared" si="31"/>
        <v>624514.41599999997</v>
      </c>
      <c r="K191" s="180">
        <f t="shared" si="36"/>
        <v>664081.25399999996</v>
      </c>
      <c r="L191" s="200">
        <v>1084.33386</v>
      </c>
      <c r="M191" s="201">
        <f t="shared" si="42"/>
        <v>1033.91233551</v>
      </c>
      <c r="N191" s="183">
        <f t="shared" si="32"/>
        <v>6.0839361720034333</v>
      </c>
      <c r="O191" s="184">
        <f t="shared" si="37"/>
        <v>1288.5956699999999</v>
      </c>
      <c r="P191" s="184">
        <f t="shared" si="38"/>
        <v>1228.6759713449999</v>
      </c>
      <c r="Q191" s="194"/>
      <c r="R191" s="195"/>
      <c r="S191" s="195"/>
      <c r="T191" s="195"/>
      <c r="U191" s="195"/>
      <c r="V191" s="202"/>
      <c r="W191" s="194"/>
      <c r="X191" s="195"/>
      <c r="Y191" s="195"/>
      <c r="Z191" s="195"/>
      <c r="AA191" s="195"/>
      <c r="AB191" s="202"/>
      <c r="AC191" s="194">
        <v>0.14429999999999998</v>
      </c>
      <c r="AD191" s="202">
        <v>40.167495869999996</v>
      </c>
      <c r="AE191" s="194">
        <v>7.0000000000000007E-2</v>
      </c>
      <c r="AF191" s="202">
        <v>6.3754999999999997</v>
      </c>
      <c r="AG191" s="194"/>
      <c r="AH191" s="203"/>
      <c r="AI191" s="202"/>
      <c r="AJ191" s="194">
        <v>1E-3</v>
      </c>
      <c r="AK191" s="202">
        <v>0.55400000000000005</v>
      </c>
      <c r="AL191" s="194"/>
      <c r="AM191" s="202"/>
      <c r="AN191" s="194"/>
      <c r="AO191" s="195"/>
      <c r="AP191" s="195"/>
      <c r="AQ191" s="202"/>
      <c r="AR191" s="194"/>
      <c r="AS191" s="202"/>
      <c r="AT191" s="194">
        <v>1</v>
      </c>
      <c r="AU191" s="202">
        <v>1.3169109489051096</v>
      </c>
      <c r="AV191" s="194">
        <v>2</v>
      </c>
      <c r="AW191" s="202">
        <v>9.9176353228000007</v>
      </c>
      <c r="AX191" s="204">
        <v>16</v>
      </c>
      <c r="AY191" s="205">
        <v>22.458798803800001</v>
      </c>
      <c r="AZ191" s="194"/>
      <c r="BA191" s="202"/>
      <c r="BB191" s="194">
        <v>5.9569999999999999</v>
      </c>
      <c r="BC191" s="202"/>
      <c r="BD191" s="206"/>
      <c r="BE191" s="206"/>
      <c r="BF191" s="206"/>
      <c r="BG191" s="194">
        <v>1</v>
      </c>
      <c r="BH191" s="202">
        <v>4.548</v>
      </c>
      <c r="BI191" s="206"/>
      <c r="BJ191" s="206"/>
      <c r="BK191" s="206"/>
      <c r="BL191" s="203">
        <f>25.9384190825+9.976</f>
        <v>35.914419082500004</v>
      </c>
      <c r="BM191" s="192">
        <f t="shared" si="29"/>
        <v>279.18934233846511</v>
      </c>
      <c r="BN191" s="193">
        <f t="shared" si="30"/>
        <v>127.20976002800511</v>
      </c>
      <c r="BO191" s="194">
        <f t="shared" si="33"/>
        <v>114.96618909546001</v>
      </c>
      <c r="BP191" s="195">
        <f t="shared" si="34"/>
        <v>37.013393214999994</v>
      </c>
      <c r="BQ191" s="187">
        <f t="shared" si="35"/>
        <v>0</v>
      </c>
      <c r="BR191" s="194">
        <v>8.8000000000000005E-3</v>
      </c>
      <c r="BS191" s="195">
        <v>14.571552487560002</v>
      </c>
      <c r="BT191" s="195">
        <v>9.0000000000000011E-3</v>
      </c>
      <c r="BU191" s="195">
        <v>14.560369052999999</v>
      </c>
      <c r="BV191" s="195">
        <v>3.0000000000000001E-3</v>
      </c>
      <c r="BW191" s="195">
        <v>2.6304068376000003</v>
      </c>
      <c r="BX191" s="195">
        <v>6.0000000000000001E-3</v>
      </c>
      <c r="BY191" s="195">
        <v>6.7934603083000002</v>
      </c>
      <c r="BZ191" s="195">
        <v>2</v>
      </c>
      <c r="CA191" s="195">
        <v>4.7434989999999999</v>
      </c>
      <c r="CB191" s="195">
        <v>76</v>
      </c>
      <c r="CC191" s="202">
        <v>71.666901409000005</v>
      </c>
      <c r="CD191" s="194"/>
      <c r="CE191" s="195"/>
      <c r="CF191" s="195">
        <v>5</v>
      </c>
      <c r="CG191" s="195">
        <v>3.1809879680000002</v>
      </c>
      <c r="CH191" s="196">
        <v>14</v>
      </c>
      <c r="CI191" s="195">
        <v>33.832405246999997</v>
      </c>
      <c r="CJ191" s="195"/>
      <c r="CK191" s="202"/>
      <c r="CL191" s="194"/>
      <c r="CM191" s="207"/>
    </row>
    <row r="192" spans="1:91" ht="18.75" customHeight="1" x14ac:dyDescent="0.25">
      <c r="A192" s="178">
        <f t="shared" si="39"/>
        <v>183</v>
      </c>
      <c r="B192" s="198" t="s">
        <v>287</v>
      </c>
      <c r="C192" s="199">
        <v>1994</v>
      </c>
      <c r="D192" s="199">
        <v>9</v>
      </c>
      <c r="E192" s="199">
        <v>36</v>
      </c>
      <c r="F192" s="199">
        <v>2394.5</v>
      </c>
      <c r="G192" s="199">
        <v>1</v>
      </c>
      <c r="H192" s="180">
        <v>5.84</v>
      </c>
      <c r="I192" s="180">
        <v>6.21</v>
      </c>
      <c r="J192" s="180">
        <f t="shared" si="31"/>
        <v>83903.28</v>
      </c>
      <c r="K192" s="180">
        <f t="shared" si="36"/>
        <v>89219.069999999992</v>
      </c>
      <c r="L192" s="200">
        <v>130.60032000000001</v>
      </c>
      <c r="M192" s="201">
        <f t="shared" si="42"/>
        <v>124.52740512000001</v>
      </c>
      <c r="N192" s="183">
        <f t="shared" si="32"/>
        <v>5.454179160576321</v>
      </c>
      <c r="O192" s="184">
        <f t="shared" si="37"/>
        <v>173.12234999999998</v>
      </c>
      <c r="P192" s="184">
        <f t="shared" si="38"/>
        <v>165.07216072499997</v>
      </c>
      <c r="Q192" s="194"/>
      <c r="R192" s="195"/>
      <c r="S192" s="195"/>
      <c r="T192" s="195"/>
      <c r="U192" s="195"/>
      <c r="V192" s="202"/>
      <c r="W192" s="194"/>
      <c r="X192" s="195"/>
      <c r="Y192" s="195"/>
      <c r="Z192" s="195"/>
      <c r="AA192" s="195"/>
      <c r="AB192" s="202"/>
      <c r="AC192" s="194"/>
      <c r="AD192" s="202"/>
      <c r="AE192" s="194"/>
      <c r="AF192" s="202"/>
      <c r="AG192" s="194"/>
      <c r="AH192" s="203"/>
      <c r="AI192" s="202"/>
      <c r="AJ192" s="194"/>
      <c r="AK192" s="202"/>
      <c r="AL192" s="194"/>
      <c r="AM192" s="202"/>
      <c r="AN192" s="194"/>
      <c r="AO192" s="195"/>
      <c r="AP192" s="195"/>
      <c r="AQ192" s="202"/>
      <c r="AR192" s="194"/>
      <c r="AS192" s="202"/>
      <c r="AT192" s="194"/>
      <c r="AU192" s="202"/>
      <c r="AV192" s="194"/>
      <c r="AW192" s="202"/>
      <c r="AX192" s="204">
        <v>1</v>
      </c>
      <c r="AY192" s="205">
        <v>1.1049392</v>
      </c>
      <c r="AZ192" s="194"/>
      <c r="BA192" s="202"/>
      <c r="BB192" s="194"/>
      <c r="BC192" s="202"/>
      <c r="BD192" s="206"/>
      <c r="BE192" s="206"/>
      <c r="BF192" s="206"/>
      <c r="BG192" s="194"/>
      <c r="BH192" s="202"/>
      <c r="BI192" s="206"/>
      <c r="BJ192" s="206"/>
      <c r="BK192" s="206"/>
      <c r="BL192" s="203">
        <v>5.5312480700000002</v>
      </c>
      <c r="BM192" s="192">
        <f t="shared" ref="BM192:BM212" si="43">R192+T192+V192+X192+Z192+AB192+AD192+AF192+AI192+AK192+AM192+AO192+AQ192+AS192+AU192+AW192+AY192+BA192+BB192+BC192+BD192+BF192+BH192+BI192+BK192+BL192+BO192+BP192</f>
        <v>43.427361449999999</v>
      </c>
      <c r="BN192" s="193">
        <f t="shared" ref="BN192:BN212" si="44">R192+T192+V192+X192+Z192+AB192+AD192+AF192+AI192+AK192+AM192+AO192+AQ192+AS192+AU192+AW192+AY192+BA192+BB192+BC192+BD192+BF192+BH192+BI192+BK192+BL192</f>
        <v>6.6361872700000006</v>
      </c>
      <c r="BO192" s="194">
        <f t="shared" si="33"/>
        <v>32.816994180000002</v>
      </c>
      <c r="BP192" s="195">
        <f t="shared" si="34"/>
        <v>3.97418</v>
      </c>
      <c r="BQ192" s="187">
        <f t="shared" si="35"/>
        <v>0</v>
      </c>
      <c r="BR192" s="194"/>
      <c r="BS192" s="195"/>
      <c r="BT192" s="195"/>
      <c r="BU192" s="195"/>
      <c r="BV192" s="195">
        <v>3.0000000000000001E-3</v>
      </c>
      <c r="BW192" s="195">
        <v>2.192005698</v>
      </c>
      <c r="BX192" s="195">
        <v>4.0000000000000001E-3</v>
      </c>
      <c r="BY192" s="195">
        <v>5.7649445999999998</v>
      </c>
      <c r="BZ192" s="195"/>
      <c r="CA192" s="195"/>
      <c r="CB192" s="195">
        <v>33</v>
      </c>
      <c r="CC192" s="202">
        <v>24.860043881999999</v>
      </c>
      <c r="CD192" s="194"/>
      <c r="CE192" s="195"/>
      <c r="CF192" s="195"/>
      <c r="CG192" s="195"/>
      <c r="CH192" s="196">
        <v>2</v>
      </c>
      <c r="CI192" s="195">
        <v>3.97418</v>
      </c>
      <c r="CJ192" s="195"/>
      <c r="CK192" s="202"/>
      <c r="CL192" s="194"/>
      <c r="CM192" s="207"/>
    </row>
    <row r="193" spans="1:91" ht="18.75" customHeight="1" x14ac:dyDescent="0.25">
      <c r="A193" s="178">
        <f t="shared" si="39"/>
        <v>184</v>
      </c>
      <c r="B193" s="198" t="s">
        <v>288</v>
      </c>
      <c r="C193" s="199" t="s">
        <v>289</v>
      </c>
      <c r="D193" s="199">
        <v>9</v>
      </c>
      <c r="E193" s="199">
        <v>152</v>
      </c>
      <c r="F193" s="199">
        <v>11797.2</v>
      </c>
      <c r="G193" s="199">
        <v>6</v>
      </c>
      <c r="H193" s="180">
        <v>5.84</v>
      </c>
      <c r="I193" s="180">
        <v>6.21</v>
      </c>
      <c r="J193" s="180">
        <f t="shared" si="31"/>
        <v>413373.88800000004</v>
      </c>
      <c r="K193" s="180">
        <f t="shared" si="36"/>
        <v>439563.67200000002</v>
      </c>
      <c r="L193" s="200">
        <v>595.25645999999995</v>
      </c>
      <c r="M193" s="201">
        <f t="shared" si="42"/>
        <v>567.57703460999994</v>
      </c>
      <c r="N193" s="183">
        <f t="shared" si="32"/>
        <v>5.0457435662699623</v>
      </c>
      <c r="O193" s="184">
        <f t="shared" si="37"/>
        <v>852.93756000000008</v>
      </c>
      <c r="P193" s="184">
        <f t="shared" si="38"/>
        <v>813.27596346000007</v>
      </c>
      <c r="Q193" s="194"/>
      <c r="R193" s="195"/>
      <c r="S193" s="195">
        <v>8.0000000000000002E-3</v>
      </c>
      <c r="T193" s="195">
        <v>7.0060000000000002</v>
      </c>
      <c r="U193" s="195"/>
      <c r="V193" s="202"/>
      <c r="W193" s="194"/>
      <c r="X193" s="195"/>
      <c r="Y193" s="195"/>
      <c r="Z193" s="195"/>
      <c r="AA193" s="195"/>
      <c r="AB193" s="202"/>
      <c r="AC193" s="194"/>
      <c r="AD193" s="202"/>
      <c r="AE193" s="194">
        <v>2E-3</v>
      </c>
      <c r="AF193" s="202">
        <v>2.6379999999999999</v>
      </c>
      <c r="AG193" s="194"/>
      <c r="AH193" s="203"/>
      <c r="AI193" s="202"/>
      <c r="AJ193" s="194"/>
      <c r="AK193" s="202"/>
      <c r="AL193" s="194"/>
      <c r="AM193" s="202"/>
      <c r="AN193" s="194"/>
      <c r="AO193" s="195"/>
      <c r="AP193" s="195"/>
      <c r="AQ193" s="202"/>
      <c r="AR193" s="194"/>
      <c r="AS193" s="202"/>
      <c r="AT193" s="194">
        <v>2</v>
      </c>
      <c r="AU193" s="202">
        <v>12.010999999999999</v>
      </c>
      <c r="AV193" s="194"/>
      <c r="AW193" s="202"/>
      <c r="AX193" s="204">
        <v>6</v>
      </c>
      <c r="AY193" s="205">
        <v>5.0258507759999995</v>
      </c>
      <c r="AZ193" s="194">
        <v>2.0500000000000002E-3</v>
      </c>
      <c r="BA193" s="210">
        <v>8.1267989320999998</v>
      </c>
      <c r="BB193" s="194"/>
      <c r="BC193" s="202"/>
      <c r="BD193" s="206"/>
      <c r="BE193" s="206"/>
      <c r="BF193" s="206"/>
      <c r="BG193" s="194"/>
      <c r="BH193" s="202"/>
      <c r="BI193" s="206"/>
      <c r="BJ193" s="206"/>
      <c r="BK193" s="206"/>
      <c r="BL193" s="203">
        <v>61.023524845899999</v>
      </c>
      <c r="BM193" s="192">
        <f t="shared" si="43"/>
        <v>365.2903244803</v>
      </c>
      <c r="BN193" s="193">
        <f t="shared" si="44"/>
        <v>95.831174554</v>
      </c>
      <c r="BO193" s="194">
        <f t="shared" si="33"/>
        <v>253.4737628643</v>
      </c>
      <c r="BP193" s="195">
        <f t="shared" si="34"/>
        <v>15.985387062000001</v>
      </c>
      <c r="BQ193" s="187">
        <f t="shared" si="35"/>
        <v>0</v>
      </c>
      <c r="BR193" s="194">
        <v>6.4999999999999997E-3</v>
      </c>
      <c r="BS193" s="195">
        <v>6.6558041607000007</v>
      </c>
      <c r="BT193" s="195"/>
      <c r="BU193" s="195"/>
      <c r="BV193" s="195">
        <v>1.0000000000000002E-2</v>
      </c>
      <c r="BW193" s="195">
        <v>8.5695068676000012</v>
      </c>
      <c r="BX193" s="195"/>
      <c r="BY193" s="195"/>
      <c r="BZ193" s="195"/>
      <c r="CA193" s="195"/>
      <c r="CB193" s="195">
        <v>179</v>
      </c>
      <c r="CC193" s="202">
        <v>238.24845183599999</v>
      </c>
      <c r="CD193" s="194"/>
      <c r="CE193" s="195"/>
      <c r="CF193" s="195">
        <v>1</v>
      </c>
      <c r="CG193" s="195">
        <v>0.63513781000000002</v>
      </c>
      <c r="CH193" s="196">
        <v>6</v>
      </c>
      <c r="CI193" s="195">
        <v>15.350249252000001</v>
      </c>
      <c r="CJ193" s="195"/>
      <c r="CK193" s="202"/>
      <c r="CL193" s="194"/>
      <c r="CM193" s="207"/>
    </row>
    <row r="194" spans="1:91" ht="18.75" customHeight="1" x14ac:dyDescent="0.25">
      <c r="A194" s="178">
        <f t="shared" si="39"/>
        <v>185</v>
      </c>
      <c r="B194" s="198" t="s">
        <v>290</v>
      </c>
      <c r="C194" s="199" t="s">
        <v>291</v>
      </c>
      <c r="D194" s="199">
        <v>8</v>
      </c>
      <c r="E194" s="199">
        <v>48</v>
      </c>
      <c r="F194" s="199">
        <v>2978.7</v>
      </c>
      <c r="G194" s="199">
        <v>2</v>
      </c>
      <c r="H194" s="180">
        <v>5.84</v>
      </c>
      <c r="I194" s="180">
        <v>6.21</v>
      </c>
      <c r="J194" s="180">
        <f t="shared" si="31"/>
        <v>104373.648</v>
      </c>
      <c r="K194" s="180">
        <f t="shared" si="36"/>
        <v>110986.36199999999</v>
      </c>
      <c r="L194" s="200">
        <v>181.48679000000001</v>
      </c>
      <c r="M194" s="201">
        <f t="shared" si="42"/>
        <v>173.04765426500001</v>
      </c>
      <c r="N194" s="183">
        <f t="shared" si="32"/>
        <v>6.092818679289624</v>
      </c>
      <c r="O194" s="184">
        <f t="shared" si="37"/>
        <v>215.36001000000002</v>
      </c>
      <c r="P194" s="184">
        <f t="shared" si="38"/>
        <v>205.34576953500002</v>
      </c>
      <c r="Q194" s="194"/>
      <c r="R194" s="195"/>
      <c r="S194" s="195"/>
      <c r="T194" s="195"/>
      <c r="U194" s="195"/>
      <c r="V194" s="202"/>
      <c r="W194" s="194"/>
      <c r="X194" s="195"/>
      <c r="Y194" s="195"/>
      <c r="Z194" s="195"/>
      <c r="AA194" s="195"/>
      <c r="AB194" s="202"/>
      <c r="AC194" s="194"/>
      <c r="AD194" s="202"/>
      <c r="AE194" s="194">
        <v>4.5000000000000005E-3</v>
      </c>
      <c r="AF194" s="202">
        <v>2.0175000000000001</v>
      </c>
      <c r="AG194" s="194"/>
      <c r="AH194" s="203"/>
      <c r="AI194" s="202"/>
      <c r="AJ194" s="194"/>
      <c r="AK194" s="202"/>
      <c r="AL194" s="194">
        <v>8.0000000000000002E-3</v>
      </c>
      <c r="AM194" s="202">
        <v>18.206499999999998</v>
      </c>
      <c r="AN194" s="194"/>
      <c r="AO194" s="195"/>
      <c r="AP194" s="195"/>
      <c r="AQ194" s="202"/>
      <c r="AR194" s="194"/>
      <c r="AS194" s="202"/>
      <c r="AT194" s="194">
        <v>1</v>
      </c>
      <c r="AU194" s="202">
        <v>8.2834500000000002</v>
      </c>
      <c r="AV194" s="194"/>
      <c r="AW194" s="202"/>
      <c r="AX194" s="204">
        <v>3</v>
      </c>
      <c r="AY194" s="205">
        <v>1.4214150000000001</v>
      </c>
      <c r="AZ194" s="194">
        <v>1.9E-3</v>
      </c>
      <c r="BA194" s="202">
        <v>5.9756612860599994</v>
      </c>
      <c r="BB194" s="194"/>
      <c r="BC194" s="202"/>
      <c r="BD194" s="206"/>
      <c r="BE194" s="206"/>
      <c r="BF194" s="206"/>
      <c r="BG194" s="194"/>
      <c r="BH194" s="202"/>
      <c r="BI194" s="206"/>
      <c r="BJ194" s="206"/>
      <c r="BK194" s="206"/>
      <c r="BL194" s="203">
        <v>10.1441030331</v>
      </c>
      <c r="BM194" s="192">
        <f t="shared" si="43"/>
        <v>89.266926051200002</v>
      </c>
      <c r="BN194" s="193">
        <f t="shared" si="44"/>
        <v>46.04862931916</v>
      </c>
      <c r="BO194" s="194">
        <f t="shared" si="33"/>
        <v>31.075359355</v>
      </c>
      <c r="BP194" s="195">
        <f t="shared" si="34"/>
        <v>12.142937377039999</v>
      </c>
      <c r="BQ194" s="187">
        <f t="shared" si="35"/>
        <v>0</v>
      </c>
      <c r="BR194" s="194"/>
      <c r="BS194" s="195"/>
      <c r="BT194" s="195"/>
      <c r="BU194" s="195"/>
      <c r="BV194" s="195"/>
      <c r="BW194" s="195"/>
      <c r="BX194" s="195">
        <v>1.0499999999999999E-2</v>
      </c>
      <c r="BY194" s="195">
        <v>12.941142901999999</v>
      </c>
      <c r="BZ194" s="195"/>
      <c r="CA194" s="195"/>
      <c r="CB194" s="195">
        <v>15</v>
      </c>
      <c r="CC194" s="202">
        <v>18.134216453000001</v>
      </c>
      <c r="CD194" s="194">
        <v>1.72E-2</v>
      </c>
      <c r="CE194" s="195">
        <v>3.5968585520400005</v>
      </c>
      <c r="CF194" s="195">
        <v>1</v>
      </c>
      <c r="CG194" s="195">
        <v>0.18612000000000001</v>
      </c>
      <c r="CH194" s="196">
        <v>5</v>
      </c>
      <c r="CI194" s="195">
        <v>8.3599588249999996</v>
      </c>
      <c r="CJ194" s="195"/>
      <c r="CK194" s="202"/>
      <c r="CL194" s="194"/>
      <c r="CM194" s="207"/>
    </row>
    <row r="195" spans="1:91" ht="18.75" customHeight="1" x14ac:dyDescent="0.25">
      <c r="A195" s="178">
        <f t="shared" si="39"/>
        <v>186</v>
      </c>
      <c r="B195" s="198" t="s">
        <v>292</v>
      </c>
      <c r="C195" s="199" t="s">
        <v>291</v>
      </c>
      <c r="D195" s="199">
        <v>5</v>
      </c>
      <c r="E195" s="199">
        <v>90</v>
      </c>
      <c r="F195" s="199">
        <v>4452.3999999999996</v>
      </c>
      <c r="G195" s="199">
        <v>6</v>
      </c>
      <c r="H195" s="180">
        <v>5.84</v>
      </c>
      <c r="I195" s="180">
        <v>6.21</v>
      </c>
      <c r="J195" s="180">
        <f t="shared" si="31"/>
        <v>156012.09599999996</v>
      </c>
      <c r="K195" s="180">
        <f t="shared" si="36"/>
        <v>165896.424</v>
      </c>
      <c r="L195" s="200">
        <v>271.3218</v>
      </c>
      <c r="M195" s="201">
        <f t="shared" si="42"/>
        <v>258.7053363</v>
      </c>
      <c r="N195" s="183">
        <f t="shared" si="32"/>
        <v>6.0938325397538415</v>
      </c>
      <c r="O195" s="184">
        <f t="shared" si="37"/>
        <v>321.90851999999995</v>
      </c>
      <c r="P195" s="184">
        <f t="shared" si="38"/>
        <v>306.93977381999997</v>
      </c>
      <c r="Q195" s="194">
        <v>5.0000000000000001E-3</v>
      </c>
      <c r="R195" s="195">
        <v>7.1420000000000003</v>
      </c>
      <c r="S195" s="195"/>
      <c r="T195" s="195"/>
      <c r="U195" s="195"/>
      <c r="V195" s="202"/>
      <c r="W195" s="194"/>
      <c r="X195" s="195"/>
      <c r="Y195" s="195"/>
      <c r="Z195" s="195"/>
      <c r="AA195" s="195"/>
      <c r="AB195" s="202"/>
      <c r="AC195" s="194">
        <v>9.5000000000000001E-2</v>
      </c>
      <c r="AD195" s="202">
        <v>36.742246389000002</v>
      </c>
      <c r="AE195" s="194">
        <v>2E-3</v>
      </c>
      <c r="AF195" s="202">
        <v>2.4765000000000001</v>
      </c>
      <c r="AG195" s="194"/>
      <c r="AH195" s="203"/>
      <c r="AI195" s="202"/>
      <c r="AJ195" s="194"/>
      <c r="AK195" s="202"/>
      <c r="AL195" s="194"/>
      <c r="AM195" s="202"/>
      <c r="AN195" s="194"/>
      <c r="AO195" s="195"/>
      <c r="AP195" s="195"/>
      <c r="AQ195" s="202"/>
      <c r="AR195" s="194"/>
      <c r="AS195" s="202"/>
      <c r="AT195" s="194">
        <v>2</v>
      </c>
      <c r="AU195" s="202">
        <v>13.546568682</v>
      </c>
      <c r="AV195" s="194"/>
      <c r="AW195" s="202"/>
      <c r="AX195" s="204">
        <v>22</v>
      </c>
      <c r="AY195" s="205">
        <v>32.880230000000005</v>
      </c>
      <c r="AZ195" s="194">
        <v>1.7950000000000001E-2</v>
      </c>
      <c r="BA195" s="202">
        <v>3.3838999999999997</v>
      </c>
      <c r="BB195" s="194"/>
      <c r="BC195" s="202"/>
      <c r="BD195" s="206"/>
      <c r="BE195" s="206"/>
      <c r="BF195" s="206"/>
      <c r="BG195" s="194"/>
      <c r="BH195" s="202"/>
      <c r="BI195" s="206"/>
      <c r="BJ195" s="206"/>
      <c r="BK195" s="206"/>
      <c r="BL195" s="203">
        <v>5.7608185347499994</v>
      </c>
      <c r="BM195" s="192">
        <f t="shared" si="43"/>
        <v>140.64906131327001</v>
      </c>
      <c r="BN195" s="193">
        <f t="shared" si="44"/>
        <v>101.93226360575001</v>
      </c>
      <c r="BO195" s="194">
        <f t="shared" si="33"/>
        <v>19.665474144919997</v>
      </c>
      <c r="BP195" s="195">
        <f t="shared" si="34"/>
        <v>19.0513235626</v>
      </c>
      <c r="BQ195" s="187">
        <f t="shared" si="35"/>
        <v>0</v>
      </c>
      <c r="BR195" s="194"/>
      <c r="BS195" s="195"/>
      <c r="BT195" s="195"/>
      <c r="BU195" s="195"/>
      <c r="BV195" s="195">
        <v>4.4000000000000003E-3</v>
      </c>
      <c r="BW195" s="195">
        <v>4.6362936159200006</v>
      </c>
      <c r="BX195" s="195">
        <v>1E-3</v>
      </c>
      <c r="BY195" s="195">
        <v>0.93858177799999998</v>
      </c>
      <c r="BZ195" s="195"/>
      <c r="CA195" s="195"/>
      <c r="CB195" s="195">
        <v>13</v>
      </c>
      <c r="CC195" s="202">
        <v>14.090598750999998</v>
      </c>
      <c r="CD195" s="194"/>
      <c r="CE195" s="195"/>
      <c r="CF195" s="195">
        <v>1</v>
      </c>
      <c r="CG195" s="195">
        <v>0.23028000000000001</v>
      </c>
      <c r="CH195" s="196">
        <v>8</v>
      </c>
      <c r="CI195" s="195">
        <v>18.8210435626</v>
      </c>
      <c r="CJ195" s="195"/>
      <c r="CK195" s="202"/>
      <c r="CL195" s="194"/>
      <c r="CM195" s="207"/>
    </row>
    <row r="196" spans="1:91" ht="18.75" customHeight="1" x14ac:dyDescent="0.25">
      <c r="A196" s="178">
        <f t="shared" si="39"/>
        <v>187</v>
      </c>
      <c r="B196" s="198" t="s">
        <v>293</v>
      </c>
      <c r="C196" s="199">
        <v>1975</v>
      </c>
      <c r="D196" s="199">
        <v>5</v>
      </c>
      <c r="E196" s="199">
        <v>90</v>
      </c>
      <c r="F196" s="199">
        <v>4396.8999999999996</v>
      </c>
      <c r="G196" s="199">
        <v>6</v>
      </c>
      <c r="H196" s="180">
        <v>5.84</v>
      </c>
      <c r="I196" s="180">
        <v>6.21</v>
      </c>
      <c r="J196" s="180">
        <f t="shared" si="31"/>
        <v>154067.37599999999</v>
      </c>
      <c r="K196" s="180">
        <f t="shared" si="36"/>
        <v>163828.49399999998</v>
      </c>
      <c r="L196" s="200">
        <v>268.02035999999998</v>
      </c>
      <c r="M196" s="201">
        <f t="shared" si="42"/>
        <v>255.55741325999998</v>
      </c>
      <c r="N196" s="183">
        <f t="shared" si="32"/>
        <v>6.0956664923013948</v>
      </c>
      <c r="O196" s="184">
        <f t="shared" si="37"/>
        <v>317.89587</v>
      </c>
      <c r="P196" s="184">
        <f t="shared" si="38"/>
        <v>303.113712045</v>
      </c>
      <c r="Q196" s="194"/>
      <c r="R196" s="195"/>
      <c r="S196" s="195"/>
      <c r="T196" s="195"/>
      <c r="U196" s="195"/>
      <c r="V196" s="202"/>
      <c r="W196" s="194"/>
      <c r="X196" s="195"/>
      <c r="Y196" s="195"/>
      <c r="Z196" s="195"/>
      <c r="AA196" s="195"/>
      <c r="AB196" s="202"/>
      <c r="AC196" s="194">
        <v>5.1999999999999998E-2</v>
      </c>
      <c r="AD196" s="202">
        <v>21.3104987</v>
      </c>
      <c r="AE196" s="194"/>
      <c r="AF196" s="202"/>
      <c r="AG196" s="194"/>
      <c r="AH196" s="203"/>
      <c r="AI196" s="202"/>
      <c r="AJ196" s="194"/>
      <c r="AK196" s="202"/>
      <c r="AL196" s="194"/>
      <c r="AM196" s="202"/>
      <c r="AN196" s="194"/>
      <c r="AO196" s="195"/>
      <c r="AP196" s="195"/>
      <c r="AQ196" s="202"/>
      <c r="AR196" s="194"/>
      <c r="AS196" s="202"/>
      <c r="AT196" s="194"/>
      <c r="AU196" s="202"/>
      <c r="AV196" s="194"/>
      <c r="AW196" s="202"/>
      <c r="AX196" s="204">
        <v>4</v>
      </c>
      <c r="AY196" s="205">
        <v>0.69739590380000005</v>
      </c>
      <c r="AZ196" s="194"/>
      <c r="BA196" s="202"/>
      <c r="BB196" s="194"/>
      <c r="BC196" s="202"/>
      <c r="BD196" s="206"/>
      <c r="BE196" s="206"/>
      <c r="BF196" s="206"/>
      <c r="BG196" s="194"/>
      <c r="BH196" s="202"/>
      <c r="BI196" s="206"/>
      <c r="BJ196" s="206"/>
      <c r="BK196" s="206"/>
      <c r="BL196" s="203">
        <v>2.7727387000000001</v>
      </c>
      <c r="BM196" s="192">
        <f t="shared" si="43"/>
        <v>67.844668565549995</v>
      </c>
      <c r="BN196" s="193">
        <f t="shared" si="44"/>
        <v>24.780633303800002</v>
      </c>
      <c r="BO196" s="194">
        <f t="shared" si="33"/>
        <v>39.589300711749999</v>
      </c>
      <c r="BP196" s="195">
        <f t="shared" si="34"/>
        <v>3.47473455</v>
      </c>
      <c r="BQ196" s="187">
        <f t="shared" si="35"/>
        <v>0</v>
      </c>
      <c r="BR196" s="194"/>
      <c r="BS196" s="195"/>
      <c r="BT196" s="195"/>
      <c r="BU196" s="195"/>
      <c r="BV196" s="195">
        <v>1E-3</v>
      </c>
      <c r="BW196" s="195">
        <v>0.78106902</v>
      </c>
      <c r="BX196" s="195">
        <v>1.7999999999999999E-2</v>
      </c>
      <c r="BY196" s="195">
        <v>20.527213064749997</v>
      </c>
      <c r="BZ196" s="195"/>
      <c r="CA196" s="195"/>
      <c r="CB196" s="195">
        <v>16</v>
      </c>
      <c r="CC196" s="202">
        <v>18.281018627000002</v>
      </c>
      <c r="CD196" s="194"/>
      <c r="CE196" s="195"/>
      <c r="CF196" s="195"/>
      <c r="CG196" s="195"/>
      <c r="CH196" s="196">
        <v>1</v>
      </c>
      <c r="CI196" s="195">
        <v>3.47473455</v>
      </c>
      <c r="CJ196" s="195"/>
      <c r="CK196" s="202"/>
      <c r="CL196" s="194"/>
      <c r="CM196" s="207"/>
    </row>
    <row r="197" spans="1:91" ht="18.75" customHeight="1" x14ac:dyDescent="0.25">
      <c r="A197" s="178">
        <f t="shared" si="39"/>
        <v>188</v>
      </c>
      <c r="B197" s="198" t="s">
        <v>294</v>
      </c>
      <c r="C197" s="199">
        <v>1973</v>
      </c>
      <c r="D197" s="199">
        <v>5</v>
      </c>
      <c r="E197" s="199">
        <v>129</v>
      </c>
      <c r="F197" s="199">
        <v>6373.9</v>
      </c>
      <c r="G197" s="199">
        <v>8</v>
      </c>
      <c r="H197" s="180">
        <v>5.84</v>
      </c>
      <c r="I197" s="180">
        <v>6.21</v>
      </c>
      <c r="J197" s="180">
        <f t="shared" si="31"/>
        <v>223341.45599999995</v>
      </c>
      <c r="K197" s="180">
        <f t="shared" si="36"/>
        <v>237491.51399999997</v>
      </c>
      <c r="L197" s="200">
        <v>387.81659999999999</v>
      </c>
      <c r="M197" s="201">
        <f t="shared" si="42"/>
        <v>369.7831281</v>
      </c>
      <c r="N197" s="183">
        <f t="shared" si="32"/>
        <v>6.0844475125119635</v>
      </c>
      <c r="O197" s="184">
        <f t="shared" si="37"/>
        <v>460.83296999999993</v>
      </c>
      <c r="P197" s="184">
        <f t="shared" si="38"/>
        <v>439.40423689499994</v>
      </c>
      <c r="Q197" s="194"/>
      <c r="R197" s="195"/>
      <c r="S197" s="195"/>
      <c r="T197" s="195"/>
      <c r="U197" s="195"/>
      <c r="V197" s="202"/>
      <c r="W197" s="194"/>
      <c r="X197" s="195"/>
      <c r="Y197" s="195"/>
      <c r="Z197" s="195"/>
      <c r="AA197" s="195"/>
      <c r="AB197" s="202"/>
      <c r="AC197" s="194"/>
      <c r="AD197" s="202"/>
      <c r="AE197" s="194">
        <v>7.6499999999999999E-2</v>
      </c>
      <c r="AF197" s="202">
        <v>95.35</v>
      </c>
      <c r="AG197" s="194"/>
      <c r="AH197" s="203"/>
      <c r="AI197" s="202"/>
      <c r="AJ197" s="194"/>
      <c r="AK197" s="202"/>
      <c r="AL197" s="194"/>
      <c r="AM197" s="202"/>
      <c r="AN197" s="194"/>
      <c r="AO197" s="195"/>
      <c r="AP197" s="195"/>
      <c r="AQ197" s="202"/>
      <c r="AR197" s="194"/>
      <c r="AS197" s="202"/>
      <c r="AT197" s="194">
        <v>4</v>
      </c>
      <c r="AU197" s="202">
        <v>24.0470099968</v>
      </c>
      <c r="AV197" s="194">
        <v>6</v>
      </c>
      <c r="AW197" s="202">
        <v>8.0570400000000006</v>
      </c>
      <c r="AX197" s="204">
        <v>34</v>
      </c>
      <c r="AY197" s="205">
        <v>46.747372025327401</v>
      </c>
      <c r="AZ197" s="194">
        <v>2.9949999999999997E-2</v>
      </c>
      <c r="BA197" s="202">
        <v>39.502153331999999</v>
      </c>
      <c r="BB197" s="194"/>
      <c r="BC197" s="202"/>
      <c r="BD197" s="206"/>
      <c r="BE197" s="206"/>
      <c r="BF197" s="206"/>
      <c r="BG197" s="194"/>
      <c r="BH197" s="202"/>
      <c r="BI197" s="206"/>
      <c r="BJ197" s="206"/>
      <c r="BK197" s="206"/>
      <c r="BL197" s="203">
        <v>9.5840258719999998</v>
      </c>
      <c r="BM197" s="192">
        <f t="shared" si="43"/>
        <v>302.91531654780738</v>
      </c>
      <c r="BN197" s="193">
        <f t="shared" si="44"/>
        <v>223.28760122612741</v>
      </c>
      <c r="BO197" s="194">
        <f t="shared" si="33"/>
        <v>61.022880329980005</v>
      </c>
      <c r="BP197" s="195">
        <f t="shared" si="34"/>
        <v>18.604834991700002</v>
      </c>
      <c r="BQ197" s="187">
        <f t="shared" si="35"/>
        <v>0</v>
      </c>
      <c r="BR197" s="194"/>
      <c r="BS197" s="195"/>
      <c r="BT197" s="195">
        <v>4.0000000000000001E-3</v>
      </c>
      <c r="BU197" s="195">
        <v>2.6024933319999999</v>
      </c>
      <c r="BV197" s="195">
        <v>4.8000000000000004E-3</v>
      </c>
      <c r="BW197" s="195">
        <v>4.4542115632800003</v>
      </c>
      <c r="BX197" s="195">
        <v>8.9999999999999993E-3</v>
      </c>
      <c r="BY197" s="195">
        <v>7.4283185456999998</v>
      </c>
      <c r="BZ197" s="195"/>
      <c r="CA197" s="195"/>
      <c r="CB197" s="195">
        <v>46</v>
      </c>
      <c r="CC197" s="202">
        <v>46.537856889000004</v>
      </c>
      <c r="CD197" s="194">
        <v>9.0000000000000011E-3</v>
      </c>
      <c r="CE197" s="195">
        <v>1.8941789767000001</v>
      </c>
      <c r="CF197" s="195">
        <v>2</v>
      </c>
      <c r="CG197" s="195">
        <v>0.81463476700000004</v>
      </c>
      <c r="CH197" s="196">
        <v>6</v>
      </c>
      <c r="CI197" s="195">
        <v>15.896021248</v>
      </c>
      <c r="CJ197" s="195"/>
      <c r="CK197" s="202"/>
      <c r="CL197" s="194"/>
      <c r="CM197" s="207"/>
    </row>
    <row r="198" spans="1:91" ht="18.75" customHeight="1" x14ac:dyDescent="0.25">
      <c r="A198" s="178">
        <f t="shared" si="39"/>
        <v>189</v>
      </c>
      <c r="B198" s="198" t="s">
        <v>295</v>
      </c>
      <c r="C198" s="199">
        <v>1975</v>
      </c>
      <c r="D198" s="199">
        <v>5</v>
      </c>
      <c r="E198" s="199">
        <v>60</v>
      </c>
      <c r="F198" s="199">
        <v>2722.6</v>
      </c>
      <c r="G198" s="199">
        <v>4</v>
      </c>
      <c r="H198" s="180">
        <v>5.84</v>
      </c>
      <c r="I198" s="180">
        <v>6.21</v>
      </c>
      <c r="J198" s="180">
        <f t="shared" si="31"/>
        <v>95399.903999999995</v>
      </c>
      <c r="K198" s="180">
        <f t="shared" si="36"/>
        <v>101444.07599999999</v>
      </c>
      <c r="L198" s="200">
        <v>165.6302</v>
      </c>
      <c r="M198" s="201">
        <f t="shared" si="42"/>
        <v>157.92839570000001</v>
      </c>
      <c r="N198" s="183">
        <f t="shared" si="32"/>
        <v>6.0835304488356723</v>
      </c>
      <c r="O198" s="184">
        <f t="shared" si="37"/>
        <v>196.84397999999999</v>
      </c>
      <c r="P198" s="184">
        <f t="shared" si="38"/>
        <v>187.69073492999999</v>
      </c>
      <c r="Q198" s="194"/>
      <c r="R198" s="195"/>
      <c r="S198" s="195">
        <v>1E-3</v>
      </c>
      <c r="T198" s="195">
        <v>0.434</v>
      </c>
      <c r="U198" s="195"/>
      <c r="V198" s="202"/>
      <c r="W198" s="194"/>
      <c r="X198" s="195"/>
      <c r="Y198" s="195"/>
      <c r="Z198" s="195"/>
      <c r="AA198" s="195"/>
      <c r="AB198" s="202"/>
      <c r="AC198" s="194">
        <v>0.2792</v>
      </c>
      <c r="AD198" s="202">
        <v>82.89198562</v>
      </c>
      <c r="AE198" s="194">
        <v>3.0000000000000001E-3</v>
      </c>
      <c r="AF198" s="202">
        <v>3.2970000000000002</v>
      </c>
      <c r="AG198" s="194"/>
      <c r="AH198" s="203"/>
      <c r="AI198" s="202"/>
      <c r="AJ198" s="194"/>
      <c r="AK198" s="202"/>
      <c r="AL198" s="194"/>
      <c r="AM198" s="202"/>
      <c r="AN198" s="194"/>
      <c r="AO198" s="195"/>
      <c r="AP198" s="195"/>
      <c r="AQ198" s="202"/>
      <c r="AR198" s="194"/>
      <c r="AS198" s="202"/>
      <c r="AT198" s="194"/>
      <c r="AU198" s="202"/>
      <c r="AV198" s="194"/>
      <c r="AW198" s="202"/>
      <c r="AX198" s="204"/>
      <c r="AY198" s="205"/>
      <c r="AZ198" s="194"/>
      <c r="BA198" s="202"/>
      <c r="BB198" s="194"/>
      <c r="BC198" s="202"/>
      <c r="BD198" s="206"/>
      <c r="BE198" s="206"/>
      <c r="BF198" s="206"/>
      <c r="BG198" s="194"/>
      <c r="BH198" s="202"/>
      <c r="BI198" s="206">
        <v>7.8404499999999997</v>
      </c>
      <c r="BJ198" s="206"/>
      <c r="BK198" s="206"/>
      <c r="BL198" s="203">
        <v>3.5178225889999997</v>
      </c>
      <c r="BM198" s="192">
        <f t="shared" si="43"/>
        <v>114.50229966100001</v>
      </c>
      <c r="BN198" s="193">
        <f t="shared" si="44"/>
        <v>97.981258209000003</v>
      </c>
      <c r="BO198" s="194">
        <f t="shared" si="33"/>
        <v>13.466053465</v>
      </c>
      <c r="BP198" s="195">
        <f t="shared" si="34"/>
        <v>3.0549879870000001</v>
      </c>
      <c r="BQ198" s="187">
        <f t="shared" si="35"/>
        <v>0</v>
      </c>
      <c r="BR198" s="194"/>
      <c r="BS198" s="195"/>
      <c r="BT198" s="195">
        <v>2.3999999999999998E-3</v>
      </c>
      <c r="BU198" s="195">
        <v>2.7652539359999997</v>
      </c>
      <c r="BV198" s="195">
        <v>5.0000000000000001E-4</v>
      </c>
      <c r="BW198" s="195">
        <v>0.61821464000000004</v>
      </c>
      <c r="BX198" s="195"/>
      <c r="BY198" s="195"/>
      <c r="BZ198" s="195"/>
      <c r="CA198" s="195"/>
      <c r="CB198" s="195">
        <v>11</v>
      </c>
      <c r="CC198" s="202">
        <v>10.082584889</v>
      </c>
      <c r="CD198" s="194"/>
      <c r="CE198" s="195"/>
      <c r="CF198" s="195">
        <v>1</v>
      </c>
      <c r="CG198" s="195">
        <v>0.23028000000000001</v>
      </c>
      <c r="CH198" s="196">
        <v>1</v>
      </c>
      <c r="CI198" s="195">
        <v>2.824707987</v>
      </c>
      <c r="CJ198" s="195"/>
      <c r="CK198" s="202"/>
      <c r="CL198" s="194"/>
      <c r="CM198" s="207"/>
    </row>
    <row r="199" spans="1:91" ht="18.75" customHeight="1" x14ac:dyDescent="0.25">
      <c r="A199" s="178">
        <f t="shared" si="39"/>
        <v>190</v>
      </c>
      <c r="B199" s="198" t="s">
        <v>296</v>
      </c>
      <c r="C199" s="199">
        <v>1972</v>
      </c>
      <c r="D199" s="199">
        <v>5</v>
      </c>
      <c r="E199" s="199">
        <v>90</v>
      </c>
      <c r="F199" s="199">
        <v>4534.7</v>
      </c>
      <c r="G199" s="199">
        <v>6</v>
      </c>
      <c r="H199" s="180">
        <v>5.84</v>
      </c>
      <c r="I199" s="180">
        <v>6.21</v>
      </c>
      <c r="J199" s="180">
        <f t="shared" si="31"/>
        <v>158895.88799999998</v>
      </c>
      <c r="K199" s="180">
        <f t="shared" si="36"/>
        <v>168962.92199999999</v>
      </c>
      <c r="L199" s="200">
        <v>276.26706000000001</v>
      </c>
      <c r="M199" s="201">
        <f t="shared" si="42"/>
        <v>263.42064171000004</v>
      </c>
      <c r="N199" s="183">
        <f t="shared" si="32"/>
        <v>6.0922896773766739</v>
      </c>
      <c r="O199" s="184">
        <f t="shared" si="37"/>
        <v>327.85880999999995</v>
      </c>
      <c r="P199" s="184">
        <f t="shared" si="38"/>
        <v>312.61337533499994</v>
      </c>
      <c r="Q199" s="194"/>
      <c r="R199" s="195"/>
      <c r="S199" s="195">
        <v>1E-3</v>
      </c>
      <c r="T199" s="195">
        <v>0.44127222220000001</v>
      </c>
      <c r="U199" s="195"/>
      <c r="V199" s="202"/>
      <c r="W199" s="194"/>
      <c r="X199" s="195"/>
      <c r="Y199" s="195"/>
      <c r="Z199" s="195"/>
      <c r="AA199" s="195"/>
      <c r="AB199" s="202"/>
      <c r="AC199" s="194">
        <v>0.15689999999999998</v>
      </c>
      <c r="AD199" s="202">
        <v>57.857907069999996</v>
      </c>
      <c r="AE199" s="194"/>
      <c r="AF199" s="202"/>
      <c r="AG199" s="194"/>
      <c r="AH199" s="203"/>
      <c r="AI199" s="202"/>
      <c r="AJ199" s="194"/>
      <c r="AK199" s="202"/>
      <c r="AL199" s="194"/>
      <c r="AM199" s="202"/>
      <c r="AN199" s="194"/>
      <c r="AO199" s="195"/>
      <c r="AP199" s="195"/>
      <c r="AQ199" s="202"/>
      <c r="AR199" s="194"/>
      <c r="AS199" s="202"/>
      <c r="AT199" s="194"/>
      <c r="AU199" s="202"/>
      <c r="AV199" s="194"/>
      <c r="AW199" s="202"/>
      <c r="AX199" s="204">
        <v>12</v>
      </c>
      <c r="AY199" s="205">
        <v>4.6273</v>
      </c>
      <c r="AZ199" s="194">
        <v>9.2548999999999999E-3</v>
      </c>
      <c r="BA199" s="202">
        <v>16.003111759999999</v>
      </c>
      <c r="BB199" s="194"/>
      <c r="BC199" s="202"/>
      <c r="BD199" s="206"/>
      <c r="BE199" s="206"/>
      <c r="BF199" s="206"/>
      <c r="BG199" s="194"/>
      <c r="BH199" s="202"/>
      <c r="BI199" s="206"/>
      <c r="BJ199" s="206"/>
      <c r="BK199" s="206"/>
      <c r="BL199" s="203">
        <v>5.8069961399999999</v>
      </c>
      <c r="BM199" s="192">
        <f t="shared" si="43"/>
        <v>103.34101342209999</v>
      </c>
      <c r="BN199" s="193">
        <f t="shared" si="44"/>
        <v>84.736587192199991</v>
      </c>
      <c r="BO199" s="194">
        <f t="shared" si="33"/>
        <v>12.314886640899999</v>
      </c>
      <c r="BP199" s="195">
        <f t="shared" si="34"/>
        <v>6.2895395890000003</v>
      </c>
      <c r="BQ199" s="187">
        <f t="shared" si="35"/>
        <v>0</v>
      </c>
      <c r="BR199" s="194"/>
      <c r="BS199" s="195"/>
      <c r="BT199" s="195"/>
      <c r="BU199" s="195"/>
      <c r="BV199" s="195">
        <v>1.5E-3</v>
      </c>
      <c r="BW199" s="195">
        <v>1.0614391089000002</v>
      </c>
      <c r="BX199" s="195">
        <v>2.5000000000000001E-3</v>
      </c>
      <c r="BY199" s="195">
        <v>3.6030903749999998</v>
      </c>
      <c r="BZ199" s="195"/>
      <c r="CA199" s="195"/>
      <c r="CB199" s="195">
        <v>9</v>
      </c>
      <c r="CC199" s="202">
        <v>7.6503571569999993</v>
      </c>
      <c r="CD199" s="194"/>
      <c r="CE199" s="195"/>
      <c r="CF199" s="195">
        <v>2</v>
      </c>
      <c r="CG199" s="195">
        <v>0.92235800999999995</v>
      </c>
      <c r="CH199" s="196">
        <v>3</v>
      </c>
      <c r="CI199" s="195">
        <v>5.3671815790000004</v>
      </c>
      <c r="CJ199" s="195"/>
      <c r="CK199" s="202"/>
      <c r="CL199" s="194"/>
      <c r="CM199" s="207"/>
    </row>
    <row r="200" spans="1:91" ht="18.75" customHeight="1" x14ac:dyDescent="0.25">
      <c r="A200" s="178">
        <f t="shared" si="39"/>
        <v>191</v>
      </c>
      <c r="B200" s="198" t="s">
        <v>297</v>
      </c>
      <c r="C200" s="199">
        <v>1976</v>
      </c>
      <c r="D200" s="199">
        <v>5</v>
      </c>
      <c r="E200" s="199">
        <v>76</v>
      </c>
      <c r="F200" s="199">
        <v>4706.3</v>
      </c>
      <c r="G200" s="199">
        <v>5</v>
      </c>
      <c r="H200" s="180">
        <v>5.84</v>
      </c>
      <c r="I200" s="180">
        <v>6.21</v>
      </c>
      <c r="J200" s="180">
        <f t="shared" si="31"/>
        <v>164908.75200000001</v>
      </c>
      <c r="K200" s="180">
        <f t="shared" si="36"/>
        <v>175356.73800000001</v>
      </c>
      <c r="L200" s="200">
        <v>211.69579999999999</v>
      </c>
      <c r="M200" s="201">
        <f t="shared" si="42"/>
        <v>201.85194529999998</v>
      </c>
      <c r="N200" s="183">
        <f t="shared" si="32"/>
        <v>4.498136540382041</v>
      </c>
      <c r="O200" s="184">
        <f t="shared" si="37"/>
        <v>340.26549</v>
      </c>
      <c r="P200" s="184">
        <f t="shared" si="38"/>
        <v>324.44314471500002</v>
      </c>
      <c r="Q200" s="194"/>
      <c r="R200" s="195"/>
      <c r="S200" s="195"/>
      <c r="T200" s="195"/>
      <c r="U200" s="195"/>
      <c r="V200" s="202"/>
      <c r="W200" s="194"/>
      <c r="X200" s="195"/>
      <c r="Y200" s="195"/>
      <c r="Z200" s="195"/>
      <c r="AA200" s="195"/>
      <c r="AB200" s="202"/>
      <c r="AC200" s="194"/>
      <c r="AD200" s="202"/>
      <c r="AE200" s="194">
        <v>3.15E-2</v>
      </c>
      <c r="AF200" s="202">
        <v>44.664999999999999</v>
      </c>
      <c r="AG200" s="194"/>
      <c r="AH200" s="203"/>
      <c r="AI200" s="202"/>
      <c r="AJ200" s="194"/>
      <c r="AK200" s="202"/>
      <c r="AL200" s="194">
        <v>2E-3</v>
      </c>
      <c r="AM200" s="202">
        <v>1.9806999999999999</v>
      </c>
      <c r="AN200" s="194">
        <v>1</v>
      </c>
      <c r="AO200" s="195">
        <v>0.879</v>
      </c>
      <c r="AP200" s="195"/>
      <c r="AQ200" s="202"/>
      <c r="AR200" s="194">
        <v>1E-3</v>
      </c>
      <c r="AS200" s="202">
        <v>0.84150000000000003</v>
      </c>
      <c r="AT200" s="194"/>
      <c r="AU200" s="202"/>
      <c r="AV200" s="194"/>
      <c r="AW200" s="202"/>
      <c r="AX200" s="204"/>
      <c r="AY200" s="205"/>
      <c r="AZ200" s="194">
        <v>2.0349999999999999E-3</v>
      </c>
      <c r="BA200" s="202">
        <v>3.37578944932</v>
      </c>
      <c r="BB200" s="194"/>
      <c r="BC200" s="202"/>
      <c r="BD200" s="206"/>
      <c r="BE200" s="206"/>
      <c r="BF200" s="206"/>
      <c r="BG200" s="194"/>
      <c r="BH200" s="202"/>
      <c r="BI200" s="206"/>
      <c r="BJ200" s="206"/>
      <c r="BK200" s="206"/>
      <c r="BL200" s="203">
        <v>102.78821815839999</v>
      </c>
      <c r="BM200" s="192">
        <f t="shared" si="43"/>
        <v>167.39546476632</v>
      </c>
      <c r="BN200" s="193">
        <f t="shared" si="44"/>
        <v>154.53020760772</v>
      </c>
      <c r="BO200" s="194">
        <f t="shared" si="33"/>
        <v>12.635603658600001</v>
      </c>
      <c r="BP200" s="195">
        <f t="shared" si="34"/>
        <v>0.22965350000000001</v>
      </c>
      <c r="BQ200" s="187">
        <f t="shared" si="35"/>
        <v>0</v>
      </c>
      <c r="BR200" s="194">
        <v>3.0000000000000001E-3</v>
      </c>
      <c r="BS200" s="195">
        <v>2.5171566666</v>
      </c>
      <c r="BT200" s="195"/>
      <c r="BU200" s="195"/>
      <c r="BV200" s="195"/>
      <c r="BW200" s="195"/>
      <c r="BX200" s="195"/>
      <c r="BY200" s="195"/>
      <c r="BZ200" s="195"/>
      <c r="CA200" s="195"/>
      <c r="CB200" s="195">
        <v>11</v>
      </c>
      <c r="CC200" s="202">
        <v>10.118446992000001</v>
      </c>
      <c r="CD200" s="194"/>
      <c r="CE200" s="195"/>
      <c r="CF200" s="195">
        <v>1</v>
      </c>
      <c r="CG200" s="195">
        <v>0.22965350000000001</v>
      </c>
      <c r="CH200" s="196"/>
      <c r="CI200" s="195"/>
      <c r="CJ200" s="195"/>
      <c r="CK200" s="202"/>
      <c r="CL200" s="194"/>
      <c r="CM200" s="207"/>
    </row>
    <row r="201" spans="1:91" ht="18.75" customHeight="1" x14ac:dyDescent="0.25">
      <c r="A201" s="178">
        <f t="shared" si="39"/>
        <v>192</v>
      </c>
      <c r="B201" s="198" t="s">
        <v>298</v>
      </c>
      <c r="C201" s="199">
        <v>1971</v>
      </c>
      <c r="D201" s="199">
        <v>5</v>
      </c>
      <c r="E201" s="199">
        <v>60</v>
      </c>
      <c r="F201" s="199">
        <v>2693.4</v>
      </c>
      <c r="G201" s="199">
        <v>4</v>
      </c>
      <c r="H201" s="180">
        <v>5.84</v>
      </c>
      <c r="I201" s="180">
        <v>6.21</v>
      </c>
      <c r="J201" s="180">
        <f t="shared" si="31"/>
        <v>94376.736000000004</v>
      </c>
      <c r="K201" s="180">
        <f t="shared" si="36"/>
        <v>100356.084</v>
      </c>
      <c r="L201" s="200">
        <v>164.17140000000001</v>
      </c>
      <c r="M201" s="201">
        <f t="shared" si="42"/>
        <v>156.53742990000001</v>
      </c>
      <c r="N201" s="183">
        <f t="shared" si="32"/>
        <v>6.0953218979728225</v>
      </c>
      <c r="O201" s="184">
        <f t="shared" si="37"/>
        <v>194.73282</v>
      </c>
      <c r="P201" s="184">
        <f t="shared" si="38"/>
        <v>185.67774387</v>
      </c>
      <c r="Q201" s="194"/>
      <c r="R201" s="195"/>
      <c r="S201" s="195">
        <v>2E-3</v>
      </c>
      <c r="T201" s="195">
        <v>0.54600000000000004</v>
      </c>
      <c r="U201" s="195"/>
      <c r="V201" s="202"/>
      <c r="W201" s="194"/>
      <c r="X201" s="195"/>
      <c r="Y201" s="195"/>
      <c r="Z201" s="195"/>
      <c r="AA201" s="195"/>
      <c r="AB201" s="202"/>
      <c r="AC201" s="194">
        <v>7.1000000000000008E-2</v>
      </c>
      <c r="AD201" s="202">
        <v>42.592495397999997</v>
      </c>
      <c r="AE201" s="194">
        <v>1.115E-2</v>
      </c>
      <c r="AF201" s="202">
        <v>1.794</v>
      </c>
      <c r="AG201" s="194"/>
      <c r="AH201" s="203"/>
      <c r="AI201" s="202"/>
      <c r="AJ201" s="194"/>
      <c r="AK201" s="202"/>
      <c r="AL201" s="194"/>
      <c r="AM201" s="202"/>
      <c r="AN201" s="194"/>
      <c r="AO201" s="195"/>
      <c r="AP201" s="195"/>
      <c r="AQ201" s="202"/>
      <c r="AR201" s="194"/>
      <c r="AS201" s="202"/>
      <c r="AT201" s="194">
        <v>1</v>
      </c>
      <c r="AU201" s="202">
        <v>1.03</v>
      </c>
      <c r="AV201" s="194"/>
      <c r="AW201" s="202"/>
      <c r="AX201" s="204">
        <v>2</v>
      </c>
      <c r="AY201" s="205">
        <v>0.233533564</v>
      </c>
      <c r="AZ201" s="194">
        <v>2.9000000000000002E-3</v>
      </c>
      <c r="BA201" s="202">
        <v>7.9472230750000001</v>
      </c>
      <c r="BB201" s="194"/>
      <c r="BC201" s="202"/>
      <c r="BD201" s="206"/>
      <c r="BE201" s="206"/>
      <c r="BF201" s="206"/>
      <c r="BG201" s="194"/>
      <c r="BH201" s="202"/>
      <c r="BI201" s="206"/>
      <c r="BJ201" s="206"/>
      <c r="BK201" s="206"/>
      <c r="BL201" s="203">
        <v>1.254365</v>
      </c>
      <c r="BM201" s="192">
        <f t="shared" si="43"/>
        <v>94.298300286999989</v>
      </c>
      <c r="BN201" s="193">
        <f t="shared" si="44"/>
        <v>55.397617036999996</v>
      </c>
      <c r="BO201" s="194">
        <f t="shared" si="33"/>
        <v>32.847035157999997</v>
      </c>
      <c r="BP201" s="195">
        <f t="shared" si="34"/>
        <v>6.0536480919999995</v>
      </c>
      <c r="BQ201" s="187">
        <f t="shared" si="35"/>
        <v>0</v>
      </c>
      <c r="BR201" s="194"/>
      <c r="BS201" s="195"/>
      <c r="BT201" s="195"/>
      <c r="BU201" s="195"/>
      <c r="BV201" s="195"/>
      <c r="BW201" s="195"/>
      <c r="BX201" s="195"/>
      <c r="BY201" s="195"/>
      <c r="BZ201" s="195"/>
      <c r="CA201" s="195"/>
      <c r="CB201" s="195">
        <v>30</v>
      </c>
      <c r="CC201" s="202">
        <v>32.847035157999997</v>
      </c>
      <c r="CD201" s="194"/>
      <c r="CE201" s="195"/>
      <c r="CF201" s="195">
        <v>1</v>
      </c>
      <c r="CG201" s="195">
        <v>0.63513781000000002</v>
      </c>
      <c r="CH201" s="196">
        <v>2</v>
      </c>
      <c r="CI201" s="195">
        <v>5.4185102819999997</v>
      </c>
      <c r="CJ201" s="195"/>
      <c r="CK201" s="202"/>
      <c r="CL201" s="194"/>
      <c r="CM201" s="207"/>
    </row>
    <row r="202" spans="1:91" ht="18.75" customHeight="1" x14ac:dyDescent="0.25">
      <c r="A202" s="178">
        <f t="shared" si="39"/>
        <v>193</v>
      </c>
      <c r="B202" s="198" t="s">
        <v>299</v>
      </c>
      <c r="C202" s="199">
        <v>1972</v>
      </c>
      <c r="D202" s="199">
        <v>5</v>
      </c>
      <c r="E202" s="199">
        <v>25</v>
      </c>
      <c r="F202" s="199">
        <v>1635.3</v>
      </c>
      <c r="G202" s="199">
        <v>2</v>
      </c>
      <c r="H202" s="180">
        <v>5.84</v>
      </c>
      <c r="I202" s="180">
        <v>6.21</v>
      </c>
      <c r="J202" s="180">
        <f t="shared" ref="J202:J214" si="45">F202*H202*6</f>
        <v>57300.911999999997</v>
      </c>
      <c r="K202" s="180">
        <f t="shared" si="36"/>
        <v>60931.277999999998</v>
      </c>
      <c r="L202" s="200">
        <v>81.844800000000006</v>
      </c>
      <c r="M202" s="201">
        <f t="shared" si="42"/>
        <v>78.039016800000013</v>
      </c>
      <c r="N202" s="183">
        <f t="shared" ref="N202:N212" si="46">L202/F202*100</f>
        <v>5.0048798385617319</v>
      </c>
      <c r="O202" s="184">
        <f t="shared" si="37"/>
        <v>118.23219</v>
      </c>
      <c r="P202" s="184">
        <f t="shared" si="38"/>
        <v>112.734393165</v>
      </c>
      <c r="Q202" s="194"/>
      <c r="R202" s="195"/>
      <c r="S202" s="195"/>
      <c r="T202" s="195"/>
      <c r="U202" s="195"/>
      <c r="V202" s="202"/>
      <c r="W202" s="194"/>
      <c r="X202" s="195"/>
      <c r="Y202" s="195"/>
      <c r="Z202" s="195"/>
      <c r="AA202" s="195"/>
      <c r="AB202" s="202"/>
      <c r="AC202" s="194"/>
      <c r="AD202" s="202"/>
      <c r="AE202" s="194"/>
      <c r="AF202" s="202"/>
      <c r="AG202" s="194"/>
      <c r="AH202" s="203"/>
      <c r="AI202" s="202"/>
      <c r="AJ202" s="194"/>
      <c r="AK202" s="202"/>
      <c r="AL202" s="194">
        <v>2E-3</v>
      </c>
      <c r="AM202" s="202">
        <v>2.71</v>
      </c>
      <c r="AN202" s="194"/>
      <c r="AO202" s="195"/>
      <c r="AP202" s="195"/>
      <c r="AQ202" s="202"/>
      <c r="AR202" s="194"/>
      <c r="AS202" s="202"/>
      <c r="AT202" s="194"/>
      <c r="AU202" s="202"/>
      <c r="AV202" s="194">
        <v>1</v>
      </c>
      <c r="AW202" s="202">
        <v>13.67</v>
      </c>
      <c r="AX202" s="204"/>
      <c r="AY202" s="205"/>
      <c r="AZ202" s="194"/>
      <c r="BA202" s="202"/>
      <c r="BB202" s="194"/>
      <c r="BC202" s="202"/>
      <c r="BD202" s="206"/>
      <c r="BE202" s="206"/>
      <c r="BF202" s="206"/>
      <c r="BG202" s="194"/>
      <c r="BH202" s="202"/>
      <c r="BI202" s="206"/>
      <c r="BJ202" s="206"/>
      <c r="BK202" s="206"/>
      <c r="BL202" s="203">
        <v>10.9339276321</v>
      </c>
      <c r="BM202" s="192">
        <f t="shared" si="43"/>
        <v>40.960511575790001</v>
      </c>
      <c r="BN202" s="193">
        <f t="shared" si="44"/>
        <v>27.313927632099997</v>
      </c>
      <c r="BO202" s="194">
        <f t="shared" ref="BO202:BO214" si="47">BS202+BU202+BW202+BY202+CA202+CC202</f>
        <v>10.642378999690001</v>
      </c>
      <c r="BP202" s="195">
        <f t="shared" ref="BP202:BP214" si="48">CE202+CG202+CI202</f>
        <v>3.004204944</v>
      </c>
      <c r="BQ202" s="187">
        <f t="shared" ref="BQ202:BQ214" si="49">CK202</f>
        <v>0</v>
      </c>
      <c r="BR202" s="194">
        <v>1E-3</v>
      </c>
      <c r="BS202" s="195">
        <v>0.50103791470000003</v>
      </c>
      <c r="BT202" s="195">
        <v>1.5E-3</v>
      </c>
      <c r="BU202" s="195">
        <v>1.2778499999499999</v>
      </c>
      <c r="BV202" s="195">
        <v>6.1999999999999998E-3</v>
      </c>
      <c r="BW202" s="195">
        <v>5.4361741310400005</v>
      </c>
      <c r="BX202" s="195"/>
      <c r="BY202" s="195"/>
      <c r="BZ202" s="195"/>
      <c r="CA202" s="195"/>
      <c r="CB202" s="195">
        <v>4</v>
      </c>
      <c r="CC202" s="202">
        <v>3.4273169540000001</v>
      </c>
      <c r="CD202" s="194"/>
      <c r="CE202" s="195"/>
      <c r="CF202" s="195">
        <v>1</v>
      </c>
      <c r="CG202" s="195">
        <v>0.17949695700000001</v>
      </c>
      <c r="CH202" s="196">
        <v>1</v>
      </c>
      <c r="CI202" s="195">
        <v>2.824707987</v>
      </c>
      <c r="CJ202" s="195"/>
      <c r="CK202" s="202"/>
      <c r="CL202" s="194"/>
      <c r="CM202" s="207"/>
    </row>
    <row r="203" spans="1:91" ht="18.75" customHeight="1" x14ac:dyDescent="0.25">
      <c r="A203" s="178">
        <f t="shared" si="39"/>
        <v>194</v>
      </c>
      <c r="B203" s="198" t="s">
        <v>300</v>
      </c>
      <c r="C203" s="199">
        <v>1971</v>
      </c>
      <c r="D203" s="199">
        <v>5</v>
      </c>
      <c r="E203" s="199">
        <v>92</v>
      </c>
      <c r="F203" s="199">
        <v>4718.1000000000004</v>
      </c>
      <c r="G203" s="199">
        <v>6</v>
      </c>
      <c r="H203" s="180">
        <v>5.84</v>
      </c>
      <c r="I203" s="180">
        <v>6.21</v>
      </c>
      <c r="J203" s="180">
        <f t="shared" si="45"/>
        <v>165322.22400000002</v>
      </c>
      <c r="K203" s="180">
        <f t="shared" ref="K203:K215" si="50">F203*I203*6</f>
        <v>175796.40600000002</v>
      </c>
      <c r="L203" s="200">
        <v>287.77397999999999</v>
      </c>
      <c r="M203" s="201">
        <f t="shared" si="42"/>
        <v>274.39248993000001</v>
      </c>
      <c r="N203" s="183">
        <f t="shared" si="46"/>
        <v>6.0993616074267178</v>
      </c>
      <c r="O203" s="184">
        <f t="shared" ref="O203:O215" si="51">(J203+K203)/1000</f>
        <v>341.11863</v>
      </c>
      <c r="P203" s="184">
        <f t="shared" ref="P203:P215" si="52">O203*0.9535</f>
        <v>325.25661370500001</v>
      </c>
      <c r="Q203" s="194"/>
      <c r="R203" s="195"/>
      <c r="S203" s="195"/>
      <c r="T203" s="195"/>
      <c r="U203" s="195"/>
      <c r="V203" s="202"/>
      <c r="W203" s="194"/>
      <c r="X203" s="195"/>
      <c r="Y203" s="195"/>
      <c r="Z203" s="195"/>
      <c r="AA203" s="195"/>
      <c r="AB203" s="202"/>
      <c r="AC203" s="194"/>
      <c r="AD203" s="202"/>
      <c r="AE203" s="194"/>
      <c r="AF203" s="202"/>
      <c r="AG203" s="194"/>
      <c r="AH203" s="203"/>
      <c r="AI203" s="202"/>
      <c r="AJ203" s="194"/>
      <c r="AK203" s="202"/>
      <c r="AL203" s="194"/>
      <c r="AM203" s="202"/>
      <c r="AN203" s="194"/>
      <c r="AO203" s="195"/>
      <c r="AP203" s="195"/>
      <c r="AQ203" s="202"/>
      <c r="AR203" s="194">
        <v>1.5E-3</v>
      </c>
      <c r="AS203" s="202">
        <v>0.78976950000000001</v>
      </c>
      <c r="AT203" s="194"/>
      <c r="AU203" s="202"/>
      <c r="AV203" s="194">
        <v>3</v>
      </c>
      <c r="AW203" s="202">
        <v>22.390450000000001</v>
      </c>
      <c r="AX203" s="204">
        <v>7</v>
      </c>
      <c r="AY203" s="205">
        <v>4.7374602528</v>
      </c>
      <c r="AZ203" s="194">
        <v>1.4200000000000001E-2</v>
      </c>
      <c r="BA203" s="202">
        <v>28.162007774799999</v>
      </c>
      <c r="BB203" s="194"/>
      <c r="BC203" s="202"/>
      <c r="BD203" s="206"/>
      <c r="BE203" s="206"/>
      <c r="BF203" s="206"/>
      <c r="BG203" s="194">
        <v>1</v>
      </c>
      <c r="BH203" s="202">
        <v>5.7430000000000003</v>
      </c>
      <c r="BI203" s="206"/>
      <c r="BJ203" s="206"/>
      <c r="BK203" s="206"/>
      <c r="BL203" s="203">
        <v>5.4022615199999997</v>
      </c>
      <c r="BM203" s="192">
        <f t="shared" si="43"/>
        <v>156.60346202610003</v>
      </c>
      <c r="BN203" s="193">
        <f t="shared" si="44"/>
        <v>67.224949047600006</v>
      </c>
      <c r="BO203" s="194">
        <f t="shared" si="47"/>
        <v>42.155408979999997</v>
      </c>
      <c r="BP203" s="195">
        <f t="shared" si="48"/>
        <v>47.223103998500008</v>
      </c>
      <c r="BQ203" s="187">
        <f t="shared" si="49"/>
        <v>0</v>
      </c>
      <c r="BR203" s="194"/>
      <c r="BS203" s="195"/>
      <c r="BT203" s="195">
        <v>6.0000000000000001E-3</v>
      </c>
      <c r="BU203" s="195">
        <v>5.3741014260000002</v>
      </c>
      <c r="BV203" s="195">
        <v>6.0000000000000001E-3</v>
      </c>
      <c r="BW203" s="195">
        <v>4.4877472200000001</v>
      </c>
      <c r="BX203" s="195">
        <v>5.0000000000000001E-3</v>
      </c>
      <c r="BY203" s="195">
        <v>3.7868129649999998</v>
      </c>
      <c r="BZ203" s="195"/>
      <c r="CA203" s="195"/>
      <c r="CB203" s="195">
        <v>30</v>
      </c>
      <c r="CC203" s="202">
        <v>28.506747368999999</v>
      </c>
      <c r="CD203" s="194">
        <v>1.0999999999999999E-2</v>
      </c>
      <c r="CE203" s="195">
        <v>3.4745834144999996</v>
      </c>
      <c r="CF203" s="195">
        <v>11</v>
      </c>
      <c r="CG203" s="195">
        <v>5.7559659080000003</v>
      </c>
      <c r="CH203" s="196">
        <v>16</v>
      </c>
      <c r="CI203" s="195">
        <v>37.992554676000005</v>
      </c>
      <c r="CJ203" s="195"/>
      <c r="CK203" s="202"/>
      <c r="CL203" s="194"/>
      <c r="CM203" s="207"/>
    </row>
    <row r="204" spans="1:91" ht="18.75" customHeight="1" x14ac:dyDescent="0.25">
      <c r="A204" s="178">
        <f t="shared" ref="A204:A212" si="53">A203+1</f>
        <v>195</v>
      </c>
      <c r="B204" s="198" t="s">
        <v>301</v>
      </c>
      <c r="C204" s="199">
        <v>1972</v>
      </c>
      <c r="D204" s="199">
        <v>5</v>
      </c>
      <c r="E204" s="199">
        <v>66</v>
      </c>
      <c r="F204" s="199">
        <v>3355.2</v>
      </c>
      <c r="G204" s="199">
        <v>4</v>
      </c>
      <c r="H204" s="180">
        <v>5.84</v>
      </c>
      <c r="I204" s="180">
        <v>6.21</v>
      </c>
      <c r="J204" s="180">
        <f t="shared" si="45"/>
        <v>117566.20799999998</v>
      </c>
      <c r="K204" s="180">
        <f t="shared" si="50"/>
        <v>125014.75199999998</v>
      </c>
      <c r="L204" s="200">
        <v>203.4357</v>
      </c>
      <c r="M204" s="201">
        <f t="shared" si="42"/>
        <v>193.97593995</v>
      </c>
      <c r="N204" s="183">
        <f t="shared" si="46"/>
        <v>6.0632957796852649</v>
      </c>
      <c r="O204" s="184">
        <f t="shared" si="51"/>
        <v>242.58095999999998</v>
      </c>
      <c r="P204" s="184">
        <f t="shared" si="52"/>
        <v>231.30094535999999</v>
      </c>
      <c r="Q204" s="194">
        <v>6.0000000000000001E-3</v>
      </c>
      <c r="R204" s="195">
        <v>4.3454171430000006</v>
      </c>
      <c r="S204" s="195">
        <v>1.4999999999999999E-2</v>
      </c>
      <c r="T204" s="195">
        <v>15.344788698999999</v>
      </c>
      <c r="U204" s="195"/>
      <c r="V204" s="202"/>
      <c r="W204" s="194"/>
      <c r="X204" s="195"/>
      <c r="Y204" s="195"/>
      <c r="Z204" s="195"/>
      <c r="AA204" s="195"/>
      <c r="AB204" s="202"/>
      <c r="AC204" s="194"/>
      <c r="AD204" s="202"/>
      <c r="AE204" s="194">
        <v>0.02</v>
      </c>
      <c r="AF204" s="202">
        <v>2.3239999999999998</v>
      </c>
      <c r="AG204" s="194"/>
      <c r="AH204" s="203"/>
      <c r="AI204" s="202"/>
      <c r="AJ204" s="194"/>
      <c r="AK204" s="202"/>
      <c r="AL204" s="194"/>
      <c r="AM204" s="202"/>
      <c r="AN204" s="194"/>
      <c r="AO204" s="195"/>
      <c r="AP204" s="195"/>
      <c r="AQ204" s="202"/>
      <c r="AR204" s="194"/>
      <c r="AS204" s="202"/>
      <c r="AT204" s="194"/>
      <c r="AU204" s="202"/>
      <c r="AV204" s="194"/>
      <c r="AW204" s="202"/>
      <c r="AX204" s="204"/>
      <c r="AY204" s="205"/>
      <c r="AZ204" s="194"/>
      <c r="BA204" s="202"/>
      <c r="BB204" s="194"/>
      <c r="BC204" s="202"/>
      <c r="BD204" s="206"/>
      <c r="BE204" s="206"/>
      <c r="BF204" s="206"/>
      <c r="BG204" s="194"/>
      <c r="BH204" s="202"/>
      <c r="BI204" s="206"/>
      <c r="BJ204" s="206"/>
      <c r="BK204" s="206"/>
      <c r="BL204" s="203">
        <v>5.2944904637999999</v>
      </c>
      <c r="BM204" s="192">
        <f t="shared" si="43"/>
        <v>59.311352894799988</v>
      </c>
      <c r="BN204" s="193">
        <f t="shared" si="44"/>
        <v>27.308696305799995</v>
      </c>
      <c r="BO204" s="194">
        <f t="shared" si="47"/>
        <v>28.754224268999998</v>
      </c>
      <c r="BP204" s="195">
        <f t="shared" si="48"/>
        <v>3.24843232</v>
      </c>
      <c r="BQ204" s="187">
        <f t="shared" si="49"/>
        <v>0</v>
      </c>
      <c r="BR204" s="194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>
        <v>32</v>
      </c>
      <c r="CC204" s="202">
        <v>28.754224268999998</v>
      </c>
      <c r="CD204" s="194"/>
      <c r="CE204" s="195"/>
      <c r="CF204" s="195">
        <v>2</v>
      </c>
      <c r="CG204" s="195">
        <v>0.42372433300000001</v>
      </c>
      <c r="CH204" s="196">
        <v>1</v>
      </c>
      <c r="CI204" s="195">
        <v>2.824707987</v>
      </c>
      <c r="CJ204" s="195"/>
      <c r="CK204" s="202"/>
      <c r="CL204" s="194"/>
      <c r="CM204" s="207"/>
    </row>
    <row r="205" spans="1:91" ht="18.75" customHeight="1" x14ac:dyDescent="0.25">
      <c r="A205" s="178">
        <f t="shared" si="53"/>
        <v>196</v>
      </c>
      <c r="B205" s="198" t="s">
        <v>302</v>
      </c>
      <c r="C205" s="199">
        <v>1974</v>
      </c>
      <c r="D205" s="199">
        <v>5</v>
      </c>
      <c r="E205" s="199">
        <v>99</v>
      </c>
      <c r="F205" s="199">
        <v>4505.1000000000004</v>
      </c>
      <c r="G205" s="199">
        <v>6</v>
      </c>
      <c r="H205" s="180">
        <v>5.84</v>
      </c>
      <c r="I205" s="180">
        <v>6.21</v>
      </c>
      <c r="J205" s="180">
        <f t="shared" si="45"/>
        <v>157858.70400000003</v>
      </c>
      <c r="K205" s="180">
        <f t="shared" si="50"/>
        <v>167860.02600000001</v>
      </c>
      <c r="L205" s="200">
        <v>270.01985999999999</v>
      </c>
      <c r="M205" s="201">
        <f t="shared" si="42"/>
        <v>257.46393651</v>
      </c>
      <c r="N205" s="183">
        <f t="shared" si="46"/>
        <v>5.993648531664113</v>
      </c>
      <c r="O205" s="184">
        <f t="shared" si="51"/>
        <v>325.71873000000005</v>
      </c>
      <c r="P205" s="184">
        <f t="shared" si="52"/>
        <v>310.57280905500005</v>
      </c>
      <c r="Q205" s="194"/>
      <c r="R205" s="195"/>
      <c r="S205" s="195"/>
      <c r="T205" s="195"/>
      <c r="U205" s="195"/>
      <c r="V205" s="202"/>
      <c r="W205" s="194"/>
      <c r="X205" s="195"/>
      <c r="Y205" s="195"/>
      <c r="Z205" s="195"/>
      <c r="AA205" s="195"/>
      <c r="AB205" s="202"/>
      <c r="AC205" s="194"/>
      <c r="AD205" s="202"/>
      <c r="AE205" s="194"/>
      <c r="AF205" s="202"/>
      <c r="AG205" s="194"/>
      <c r="AH205" s="203"/>
      <c r="AI205" s="202"/>
      <c r="AJ205" s="194"/>
      <c r="AK205" s="202"/>
      <c r="AL205" s="194"/>
      <c r="AM205" s="202"/>
      <c r="AN205" s="194"/>
      <c r="AO205" s="195"/>
      <c r="AP205" s="195"/>
      <c r="AQ205" s="202"/>
      <c r="AR205" s="194"/>
      <c r="AS205" s="202"/>
      <c r="AT205" s="194"/>
      <c r="AU205" s="202"/>
      <c r="AV205" s="194"/>
      <c r="AW205" s="202"/>
      <c r="AX205" s="204"/>
      <c r="AY205" s="205"/>
      <c r="AZ205" s="194"/>
      <c r="BA205" s="202"/>
      <c r="BB205" s="194"/>
      <c r="BC205" s="202"/>
      <c r="BD205" s="206"/>
      <c r="BE205" s="206"/>
      <c r="BF205" s="206"/>
      <c r="BG205" s="194"/>
      <c r="BH205" s="202"/>
      <c r="BI205" s="206"/>
      <c r="BJ205" s="206"/>
      <c r="BK205" s="206"/>
      <c r="BL205" s="203">
        <v>9.9617916427999997</v>
      </c>
      <c r="BM205" s="192">
        <f t="shared" si="43"/>
        <v>56.692838964300002</v>
      </c>
      <c r="BN205" s="193">
        <f t="shared" si="44"/>
        <v>9.9617916427999997</v>
      </c>
      <c r="BO205" s="194">
        <f t="shared" si="47"/>
        <v>33.172113300500001</v>
      </c>
      <c r="BP205" s="195">
        <f t="shared" si="48"/>
        <v>13.558934021000001</v>
      </c>
      <c r="BQ205" s="187">
        <f t="shared" si="49"/>
        <v>0</v>
      </c>
      <c r="BR205" s="194">
        <v>6.4999999999999997E-3</v>
      </c>
      <c r="BS205" s="195">
        <v>6.0108228024999999</v>
      </c>
      <c r="BT205" s="195">
        <v>5.0000000000000001E-4</v>
      </c>
      <c r="BU205" s="195">
        <v>0.32549169999999999</v>
      </c>
      <c r="BV205" s="195">
        <v>5.3E-3</v>
      </c>
      <c r="BW205" s="195">
        <v>5.94432121</v>
      </c>
      <c r="BX205" s="195">
        <v>5.0000000000000001E-3</v>
      </c>
      <c r="BY205" s="195">
        <v>4.5466277670000004</v>
      </c>
      <c r="BZ205" s="195"/>
      <c r="CA205" s="195"/>
      <c r="CB205" s="195">
        <v>16</v>
      </c>
      <c r="CC205" s="202">
        <v>16.344849821</v>
      </c>
      <c r="CD205" s="194"/>
      <c r="CE205" s="195"/>
      <c r="CF205" s="195">
        <v>7</v>
      </c>
      <c r="CG205" s="195">
        <v>2.2601020730000005</v>
      </c>
      <c r="CH205" s="196">
        <v>4</v>
      </c>
      <c r="CI205" s="195">
        <v>11.298831948</v>
      </c>
      <c r="CJ205" s="195"/>
      <c r="CK205" s="202"/>
      <c r="CL205" s="194"/>
      <c r="CM205" s="207"/>
    </row>
    <row r="206" spans="1:91" ht="18.75" customHeight="1" x14ac:dyDescent="0.25">
      <c r="A206" s="178">
        <f t="shared" si="53"/>
        <v>197</v>
      </c>
      <c r="B206" s="237" t="s">
        <v>303</v>
      </c>
      <c r="C206" s="238">
        <v>1977</v>
      </c>
      <c r="D206" s="238">
        <v>5</v>
      </c>
      <c r="E206" s="238">
        <v>89</v>
      </c>
      <c r="F206" s="238">
        <v>4902.7</v>
      </c>
      <c r="G206" s="238">
        <v>6</v>
      </c>
      <c r="H206" s="180">
        <v>5.84</v>
      </c>
      <c r="I206" s="180">
        <v>6.21</v>
      </c>
      <c r="J206" s="180">
        <f t="shared" si="45"/>
        <v>171790.60800000001</v>
      </c>
      <c r="K206" s="180">
        <f t="shared" si="50"/>
        <v>182674.60200000001</v>
      </c>
      <c r="L206" s="200">
        <v>298.88760000000002</v>
      </c>
      <c r="M206" s="201">
        <f t="shared" si="42"/>
        <v>284.98932660000003</v>
      </c>
      <c r="N206" s="183">
        <f t="shared" si="46"/>
        <v>6.0963877047341271</v>
      </c>
      <c r="O206" s="184">
        <f t="shared" si="51"/>
        <v>354.46521000000001</v>
      </c>
      <c r="P206" s="184">
        <f t="shared" si="52"/>
        <v>337.98257773500001</v>
      </c>
      <c r="Q206" s="194"/>
      <c r="R206" s="195"/>
      <c r="S206" s="195">
        <v>1.2E-2</v>
      </c>
      <c r="T206" s="195">
        <v>11.600000000000001</v>
      </c>
      <c r="U206" s="195"/>
      <c r="V206" s="202"/>
      <c r="W206" s="194"/>
      <c r="X206" s="195"/>
      <c r="Y206" s="195"/>
      <c r="Z206" s="195"/>
      <c r="AA206" s="195"/>
      <c r="AB206" s="202"/>
      <c r="AC206" s="194">
        <v>8.14E-2</v>
      </c>
      <c r="AD206" s="202">
        <v>28.103460606999999</v>
      </c>
      <c r="AE206" s="194"/>
      <c r="AF206" s="202"/>
      <c r="AG206" s="194"/>
      <c r="AH206" s="203"/>
      <c r="AI206" s="202"/>
      <c r="AJ206" s="194"/>
      <c r="AK206" s="202"/>
      <c r="AL206" s="194">
        <v>3.0000000000000001E-3</v>
      </c>
      <c r="AM206" s="202">
        <v>8.2735000000000003</v>
      </c>
      <c r="AN206" s="194"/>
      <c r="AO206" s="195"/>
      <c r="AP206" s="195"/>
      <c r="AQ206" s="202"/>
      <c r="AR206" s="194">
        <v>1.5E-3</v>
      </c>
      <c r="AS206" s="202">
        <v>0.36325580699999999</v>
      </c>
      <c r="AT206" s="194"/>
      <c r="AU206" s="202"/>
      <c r="AV206" s="194"/>
      <c r="AW206" s="202"/>
      <c r="AX206" s="204">
        <v>8</v>
      </c>
      <c r="AY206" s="205">
        <v>13.786459000000001</v>
      </c>
      <c r="AZ206" s="194">
        <v>5.0000000000000001E-4</v>
      </c>
      <c r="BA206" s="202">
        <v>0.99847187999999998</v>
      </c>
      <c r="BB206" s="194"/>
      <c r="BC206" s="202"/>
      <c r="BD206" s="206"/>
      <c r="BE206" s="206"/>
      <c r="BF206" s="206"/>
      <c r="BG206" s="194"/>
      <c r="BH206" s="202"/>
      <c r="BI206" s="206"/>
      <c r="BJ206" s="206"/>
      <c r="BK206" s="206"/>
      <c r="BL206" s="203">
        <v>21.722873616039998</v>
      </c>
      <c r="BM206" s="192">
        <f t="shared" si="43"/>
        <v>153.35513351224</v>
      </c>
      <c r="BN206" s="193">
        <f t="shared" si="44"/>
        <v>84.848020910039992</v>
      </c>
      <c r="BO206" s="194">
        <f t="shared" si="47"/>
        <v>32.826133725200002</v>
      </c>
      <c r="BP206" s="195">
        <f t="shared" si="48"/>
        <v>35.680978877000001</v>
      </c>
      <c r="BQ206" s="187">
        <f t="shared" si="49"/>
        <v>0</v>
      </c>
      <c r="BR206" s="194"/>
      <c r="BS206" s="195"/>
      <c r="BT206" s="195"/>
      <c r="BU206" s="195"/>
      <c r="BV206" s="195"/>
      <c r="BW206" s="195"/>
      <c r="BX206" s="195">
        <v>2.8000000000000001E-2</v>
      </c>
      <c r="BY206" s="195">
        <v>19.929604937200001</v>
      </c>
      <c r="BZ206" s="195"/>
      <c r="CA206" s="195"/>
      <c r="CB206" s="195">
        <v>14</v>
      </c>
      <c r="CC206" s="202">
        <v>12.896528788000001</v>
      </c>
      <c r="CD206" s="194">
        <v>0.05</v>
      </c>
      <c r="CE206" s="195">
        <v>28.642884859999999</v>
      </c>
      <c r="CF206" s="195">
        <v>2</v>
      </c>
      <c r="CG206" s="195">
        <v>0.86479133800000008</v>
      </c>
      <c r="CH206" s="196">
        <v>3</v>
      </c>
      <c r="CI206" s="195">
        <v>6.1733026789999998</v>
      </c>
      <c r="CJ206" s="195"/>
      <c r="CK206" s="202"/>
      <c r="CL206" s="194"/>
      <c r="CM206" s="207"/>
    </row>
    <row r="207" spans="1:91" ht="18.75" customHeight="1" x14ac:dyDescent="0.25">
      <c r="A207" s="178">
        <f t="shared" si="53"/>
        <v>198</v>
      </c>
      <c r="B207" s="198" t="s">
        <v>304</v>
      </c>
      <c r="C207" s="199">
        <v>1961</v>
      </c>
      <c r="D207" s="199">
        <v>3</v>
      </c>
      <c r="E207" s="199">
        <v>18</v>
      </c>
      <c r="F207" s="199">
        <v>764.4</v>
      </c>
      <c r="G207" s="199">
        <v>2</v>
      </c>
      <c r="H207" s="180">
        <v>5.84</v>
      </c>
      <c r="I207" s="180">
        <v>6.21</v>
      </c>
      <c r="J207" s="180">
        <f t="shared" si="45"/>
        <v>26784.575999999997</v>
      </c>
      <c r="K207" s="180">
        <f t="shared" si="50"/>
        <v>28481.544000000002</v>
      </c>
      <c r="L207" s="200">
        <v>46.263800000000003</v>
      </c>
      <c r="M207" s="201">
        <f t="shared" si="42"/>
        <v>44.112533300000003</v>
      </c>
      <c r="N207" s="183">
        <f t="shared" si="46"/>
        <v>6.0523024594453165</v>
      </c>
      <c r="O207" s="184">
        <f t="shared" si="51"/>
        <v>55.266119999999994</v>
      </c>
      <c r="P207" s="184">
        <f t="shared" si="52"/>
        <v>52.696245419999997</v>
      </c>
      <c r="Q207" s="194"/>
      <c r="R207" s="195"/>
      <c r="S207" s="195"/>
      <c r="T207" s="195"/>
      <c r="U207" s="195"/>
      <c r="V207" s="202"/>
      <c r="W207" s="194"/>
      <c r="X207" s="195"/>
      <c r="Y207" s="195">
        <v>37.299999999999997</v>
      </c>
      <c r="Z207" s="195">
        <v>25.222999999999999</v>
      </c>
      <c r="AA207" s="195"/>
      <c r="AB207" s="202"/>
      <c r="AC207" s="194"/>
      <c r="AD207" s="202"/>
      <c r="AE207" s="194"/>
      <c r="AF207" s="202"/>
      <c r="AG207" s="194"/>
      <c r="AH207" s="203"/>
      <c r="AI207" s="202"/>
      <c r="AJ207" s="194"/>
      <c r="AK207" s="202"/>
      <c r="AL207" s="194"/>
      <c r="AM207" s="202"/>
      <c r="AN207" s="194">
        <v>7</v>
      </c>
      <c r="AO207" s="195">
        <v>8.0429999999999993</v>
      </c>
      <c r="AP207" s="195"/>
      <c r="AQ207" s="202"/>
      <c r="AR207" s="194"/>
      <c r="AS207" s="202"/>
      <c r="AT207" s="194"/>
      <c r="AU207" s="202"/>
      <c r="AV207" s="194">
        <v>1</v>
      </c>
      <c r="AW207" s="202">
        <v>3.0258176613999996</v>
      </c>
      <c r="AX207" s="204">
        <v>1</v>
      </c>
      <c r="AY207" s="205">
        <v>0.29245900000000002</v>
      </c>
      <c r="AZ207" s="194"/>
      <c r="BA207" s="202"/>
      <c r="BB207" s="194"/>
      <c r="BC207" s="202"/>
      <c r="BD207" s="206"/>
      <c r="BE207" s="206"/>
      <c r="BF207" s="206"/>
      <c r="BG207" s="194"/>
      <c r="BH207" s="202"/>
      <c r="BI207" s="206"/>
      <c r="BJ207" s="206"/>
      <c r="BK207" s="206"/>
      <c r="BL207" s="203">
        <v>2.8587920000000002</v>
      </c>
      <c r="BM207" s="192">
        <f t="shared" si="43"/>
        <v>54.610367998400001</v>
      </c>
      <c r="BN207" s="193">
        <f t="shared" si="44"/>
        <v>39.443068661399998</v>
      </c>
      <c r="BO207" s="194">
        <f t="shared" si="47"/>
        <v>8.9981983709999991</v>
      </c>
      <c r="BP207" s="195">
        <f t="shared" si="48"/>
        <v>6.1691009660000002</v>
      </c>
      <c r="BQ207" s="187">
        <f t="shared" si="49"/>
        <v>0</v>
      </c>
      <c r="BR207" s="194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>
        <v>9</v>
      </c>
      <c r="CC207" s="202">
        <v>8.9981983709999991</v>
      </c>
      <c r="CD207" s="194"/>
      <c r="CE207" s="195"/>
      <c r="CF207" s="195">
        <v>1</v>
      </c>
      <c r="CG207" s="195">
        <v>0.63513783800000001</v>
      </c>
      <c r="CH207" s="196">
        <v>2</v>
      </c>
      <c r="CI207" s="195">
        <v>5.5339631279999999</v>
      </c>
      <c r="CJ207" s="195"/>
      <c r="CK207" s="202"/>
      <c r="CL207" s="194"/>
      <c r="CM207" s="207"/>
    </row>
    <row r="208" spans="1:91" ht="18.75" customHeight="1" x14ac:dyDescent="0.25">
      <c r="A208" s="178">
        <f t="shared" si="53"/>
        <v>199</v>
      </c>
      <c r="B208" s="198" t="s">
        <v>305</v>
      </c>
      <c r="C208" s="199">
        <v>1977</v>
      </c>
      <c r="D208" s="199">
        <v>5</v>
      </c>
      <c r="E208" s="199">
        <v>90</v>
      </c>
      <c r="F208" s="199">
        <v>4891.3999999999996</v>
      </c>
      <c r="G208" s="199">
        <v>6</v>
      </c>
      <c r="H208" s="180">
        <v>5.84</v>
      </c>
      <c r="I208" s="180">
        <v>6.21</v>
      </c>
      <c r="J208" s="180">
        <f t="shared" si="45"/>
        <v>171394.65599999999</v>
      </c>
      <c r="K208" s="180">
        <f t="shared" si="50"/>
        <v>182253.56399999998</v>
      </c>
      <c r="L208" s="200">
        <v>294.73541999999998</v>
      </c>
      <c r="M208" s="201">
        <f t="shared" si="42"/>
        <v>281.03022296999995</v>
      </c>
      <c r="N208" s="183">
        <f t="shared" si="46"/>
        <v>6.0255840863556447</v>
      </c>
      <c r="O208" s="184">
        <f t="shared" si="51"/>
        <v>353.64821999999998</v>
      </c>
      <c r="P208" s="184">
        <f t="shared" si="52"/>
        <v>337.20357776999998</v>
      </c>
      <c r="Q208" s="194"/>
      <c r="R208" s="195"/>
      <c r="S208" s="195">
        <v>1E-3</v>
      </c>
      <c r="T208" s="195">
        <v>9.6000000000000002E-2</v>
      </c>
      <c r="U208" s="195"/>
      <c r="V208" s="202"/>
      <c r="W208" s="194"/>
      <c r="X208" s="195"/>
      <c r="Y208" s="195"/>
      <c r="Z208" s="195"/>
      <c r="AA208" s="195"/>
      <c r="AB208" s="202"/>
      <c r="AC208" s="194">
        <v>0.38180000000000003</v>
      </c>
      <c r="AD208" s="202">
        <v>115.5344999</v>
      </c>
      <c r="AE208" s="194">
        <v>2.6000000000000002E-2</v>
      </c>
      <c r="AF208" s="202">
        <v>2.9109999999999996</v>
      </c>
      <c r="AG208" s="194"/>
      <c r="AH208" s="203"/>
      <c r="AI208" s="202"/>
      <c r="AJ208" s="194"/>
      <c r="AK208" s="202"/>
      <c r="AL208" s="194"/>
      <c r="AM208" s="202"/>
      <c r="AN208" s="194"/>
      <c r="AO208" s="195"/>
      <c r="AP208" s="195"/>
      <c r="AQ208" s="202"/>
      <c r="AR208" s="194"/>
      <c r="AS208" s="202"/>
      <c r="AT208" s="194">
        <v>1</v>
      </c>
      <c r="AU208" s="202">
        <v>1.6898090459999999</v>
      </c>
      <c r="AV208" s="194"/>
      <c r="AW208" s="202"/>
      <c r="AX208" s="204">
        <v>9</v>
      </c>
      <c r="AY208" s="205">
        <v>10.67902662041609</v>
      </c>
      <c r="AZ208" s="194">
        <v>3.4510000000000001E-3</v>
      </c>
      <c r="BA208" s="202">
        <v>4.1530584059999995</v>
      </c>
      <c r="BB208" s="194"/>
      <c r="BC208" s="202"/>
      <c r="BD208" s="206"/>
      <c r="BE208" s="206"/>
      <c r="BF208" s="206"/>
      <c r="BG208" s="194"/>
      <c r="BH208" s="202"/>
      <c r="BI208" s="206"/>
      <c r="BJ208" s="206"/>
      <c r="BK208" s="206"/>
      <c r="BL208" s="203">
        <v>101.29971</v>
      </c>
      <c r="BM208" s="192">
        <f t="shared" si="43"/>
        <v>292.28172245741609</v>
      </c>
      <c r="BN208" s="193">
        <f t="shared" si="44"/>
        <v>236.36310397241607</v>
      </c>
      <c r="BO208" s="194">
        <f t="shared" si="47"/>
        <v>27.992245377</v>
      </c>
      <c r="BP208" s="195">
        <f t="shared" si="48"/>
        <v>27.926373108</v>
      </c>
      <c r="BQ208" s="187">
        <f t="shared" si="49"/>
        <v>0</v>
      </c>
      <c r="BR208" s="194"/>
      <c r="BS208" s="195"/>
      <c r="BT208" s="195">
        <v>7.0000000000000001E-3</v>
      </c>
      <c r="BU208" s="195">
        <v>6.4929565</v>
      </c>
      <c r="BV208" s="195">
        <v>0.01</v>
      </c>
      <c r="BW208" s="195">
        <v>6.5386394559999994</v>
      </c>
      <c r="BX208" s="195"/>
      <c r="BY208" s="195"/>
      <c r="BZ208" s="195"/>
      <c r="CA208" s="195"/>
      <c r="CB208" s="195">
        <v>17</v>
      </c>
      <c r="CC208" s="202">
        <v>14.960649420999999</v>
      </c>
      <c r="CD208" s="194">
        <v>1.8000000000000002E-2</v>
      </c>
      <c r="CE208" s="195">
        <v>8.5278124720000008</v>
      </c>
      <c r="CF208" s="195">
        <v>4</v>
      </c>
      <c r="CG208" s="195">
        <v>2.56576556</v>
      </c>
      <c r="CH208" s="196">
        <v>6</v>
      </c>
      <c r="CI208" s="195">
        <v>16.832795076</v>
      </c>
      <c r="CJ208" s="195"/>
      <c r="CK208" s="202"/>
      <c r="CL208" s="194"/>
      <c r="CM208" s="207"/>
    </row>
    <row r="209" spans="1:92" ht="18.75" customHeight="1" x14ac:dyDescent="0.25">
      <c r="A209" s="178">
        <f t="shared" si="53"/>
        <v>200</v>
      </c>
      <c r="B209" s="198" t="s">
        <v>306</v>
      </c>
      <c r="C209" s="199" t="s">
        <v>211</v>
      </c>
      <c r="D209" s="199">
        <v>5</v>
      </c>
      <c r="E209" s="199">
        <v>80</v>
      </c>
      <c r="F209" s="199">
        <v>3564.9</v>
      </c>
      <c r="G209" s="199">
        <v>4</v>
      </c>
      <c r="H209" s="180">
        <v>5.84</v>
      </c>
      <c r="I209" s="180">
        <v>6.21</v>
      </c>
      <c r="J209" s="180">
        <f t="shared" si="45"/>
        <v>124914.09599999999</v>
      </c>
      <c r="K209" s="180">
        <f t="shared" si="50"/>
        <v>132828.174</v>
      </c>
      <c r="L209" s="200">
        <v>217.47492</v>
      </c>
      <c r="M209" s="201">
        <f t="shared" si="42"/>
        <v>207.36233622</v>
      </c>
      <c r="N209" s="183">
        <f t="shared" si="46"/>
        <v>6.1004493814693257</v>
      </c>
      <c r="O209" s="184">
        <f t="shared" si="51"/>
        <v>257.74226999999996</v>
      </c>
      <c r="P209" s="184">
        <f t="shared" si="52"/>
        <v>245.75725444499997</v>
      </c>
      <c r="Q209" s="194"/>
      <c r="R209" s="195"/>
      <c r="S209" s="195"/>
      <c r="T209" s="195"/>
      <c r="U209" s="195"/>
      <c r="V209" s="202"/>
      <c r="W209" s="194"/>
      <c r="X209" s="195"/>
      <c r="Y209" s="195"/>
      <c r="Z209" s="195"/>
      <c r="AA209" s="195"/>
      <c r="AB209" s="202"/>
      <c r="AC209" s="194"/>
      <c r="AD209" s="202"/>
      <c r="AE209" s="194">
        <v>1.0999999999999999E-2</v>
      </c>
      <c r="AF209" s="202">
        <v>0.998</v>
      </c>
      <c r="AG209" s="194">
        <v>0.28000000000000003</v>
      </c>
      <c r="AH209" s="203">
        <v>4</v>
      </c>
      <c r="AI209" s="202">
        <v>497.44650000000001</v>
      </c>
      <c r="AJ209" s="194"/>
      <c r="AK209" s="202"/>
      <c r="AL209" s="194"/>
      <c r="AM209" s="202"/>
      <c r="AN209" s="194">
        <v>3</v>
      </c>
      <c r="AO209" s="195">
        <v>3.177</v>
      </c>
      <c r="AP209" s="195"/>
      <c r="AQ209" s="202"/>
      <c r="AR209" s="194"/>
      <c r="AS209" s="202"/>
      <c r="AT209" s="194">
        <v>2</v>
      </c>
      <c r="AU209" s="202">
        <v>3.0949720759999999</v>
      </c>
      <c r="AV209" s="194">
        <v>3</v>
      </c>
      <c r="AW209" s="202">
        <v>11.595003393599999</v>
      </c>
      <c r="AX209" s="204">
        <v>19</v>
      </c>
      <c r="AY209" s="205">
        <v>8.7886600000000001</v>
      </c>
      <c r="AZ209" s="194"/>
      <c r="BA209" s="202"/>
      <c r="BB209" s="194"/>
      <c r="BC209" s="202"/>
      <c r="BD209" s="206"/>
      <c r="BE209" s="206">
        <v>2</v>
      </c>
      <c r="BF209" s="206">
        <v>8.1859999999999999</v>
      </c>
      <c r="BG209" s="194"/>
      <c r="BH209" s="202"/>
      <c r="BI209" s="206"/>
      <c r="BJ209" s="206"/>
      <c r="BK209" s="206"/>
      <c r="BL209" s="208">
        <v>7.3009601030000004</v>
      </c>
      <c r="BM209" s="192">
        <f t="shared" si="43"/>
        <v>576.70891411460013</v>
      </c>
      <c r="BN209" s="193">
        <f t="shared" si="44"/>
        <v>540.58709557260011</v>
      </c>
      <c r="BO209" s="194">
        <f t="shared" si="47"/>
        <v>26.84292598</v>
      </c>
      <c r="BP209" s="195">
        <f t="shared" si="48"/>
        <v>9.2788925620000011</v>
      </c>
      <c r="BQ209" s="187">
        <f t="shared" si="49"/>
        <v>0</v>
      </c>
      <c r="BR209" s="194"/>
      <c r="BS209" s="195"/>
      <c r="BT209" s="195"/>
      <c r="BU209" s="195"/>
      <c r="BV209" s="195">
        <v>1.5E-3</v>
      </c>
      <c r="BW209" s="195">
        <v>3.9666735000000002</v>
      </c>
      <c r="BX209" s="195">
        <v>4.4999999999999997E-3</v>
      </c>
      <c r="BY209" s="195">
        <v>4.5202395329999998</v>
      </c>
      <c r="BZ209" s="195"/>
      <c r="CA209" s="195"/>
      <c r="CB209" s="195">
        <v>22</v>
      </c>
      <c r="CC209" s="202">
        <v>18.356012947</v>
      </c>
      <c r="CD209" s="194"/>
      <c r="CE209" s="195"/>
      <c r="CF209" s="195">
        <v>4</v>
      </c>
      <c r="CG209" s="195">
        <v>1.422437838</v>
      </c>
      <c r="CH209" s="196">
        <v>3</v>
      </c>
      <c r="CI209" s="195">
        <v>7.8564547240000007</v>
      </c>
      <c r="CJ209" s="195"/>
      <c r="CK209" s="202"/>
      <c r="CL209" s="194"/>
      <c r="CM209" s="207"/>
    </row>
    <row r="210" spans="1:92" ht="18.75" customHeight="1" x14ac:dyDescent="0.25">
      <c r="A210" s="178">
        <f t="shared" si="53"/>
        <v>201</v>
      </c>
      <c r="B210" s="198" t="s">
        <v>307</v>
      </c>
      <c r="C210" s="199">
        <v>1972</v>
      </c>
      <c r="D210" s="199">
        <v>5</v>
      </c>
      <c r="E210" s="199">
        <v>119</v>
      </c>
      <c r="F210" s="199">
        <v>5789.6</v>
      </c>
      <c r="G210" s="199">
        <v>8</v>
      </c>
      <c r="H210" s="180">
        <v>5.84</v>
      </c>
      <c r="I210" s="180">
        <v>6.21</v>
      </c>
      <c r="J210" s="180">
        <f t="shared" si="45"/>
        <v>202867.58400000003</v>
      </c>
      <c r="K210" s="180">
        <f t="shared" si="50"/>
        <v>215720.49600000004</v>
      </c>
      <c r="L210" s="200">
        <v>352.89125999999999</v>
      </c>
      <c r="M210" s="201">
        <f t="shared" si="42"/>
        <v>336.48181641000002</v>
      </c>
      <c r="N210" s="183">
        <f t="shared" si="46"/>
        <v>6.0952615033853803</v>
      </c>
      <c r="O210" s="184">
        <f t="shared" si="51"/>
        <v>418.58808000000005</v>
      </c>
      <c r="P210" s="184">
        <f t="shared" si="52"/>
        <v>399.12373428000006</v>
      </c>
      <c r="Q210" s="194"/>
      <c r="R210" s="195"/>
      <c r="S210" s="195">
        <v>0.104</v>
      </c>
      <c r="T210" s="195">
        <v>40.548999999999999</v>
      </c>
      <c r="U210" s="195"/>
      <c r="V210" s="202"/>
      <c r="W210" s="194"/>
      <c r="X210" s="195"/>
      <c r="Y210" s="195"/>
      <c r="Z210" s="195"/>
      <c r="AA210" s="195"/>
      <c r="AB210" s="202"/>
      <c r="AC210" s="194">
        <v>4.3999999999999997E-2</v>
      </c>
      <c r="AD210" s="202">
        <v>9.1170000000000009</v>
      </c>
      <c r="AE210" s="194">
        <v>6.0000000000000001E-3</v>
      </c>
      <c r="AF210" s="202">
        <v>0.89700000000000002</v>
      </c>
      <c r="AG210" s="194"/>
      <c r="AH210" s="203"/>
      <c r="AI210" s="202"/>
      <c r="AJ210" s="194"/>
      <c r="AK210" s="202"/>
      <c r="AL210" s="194"/>
      <c r="AM210" s="202"/>
      <c r="AN210" s="194"/>
      <c r="AO210" s="195"/>
      <c r="AP210" s="195"/>
      <c r="AQ210" s="202"/>
      <c r="AR210" s="194"/>
      <c r="AS210" s="202"/>
      <c r="AT210" s="194"/>
      <c r="AU210" s="202"/>
      <c r="AV210" s="194"/>
      <c r="AW210" s="202"/>
      <c r="AX210" s="204">
        <v>2</v>
      </c>
      <c r="AY210" s="205">
        <v>1.8783966400000001</v>
      </c>
      <c r="AZ210" s="194"/>
      <c r="BA210" s="202"/>
      <c r="BB210" s="194"/>
      <c r="BC210" s="202"/>
      <c r="BD210" s="206"/>
      <c r="BE210" s="206"/>
      <c r="BF210" s="206"/>
      <c r="BG210" s="194"/>
      <c r="BH210" s="202"/>
      <c r="BI210" s="206"/>
      <c r="BJ210" s="206"/>
      <c r="BK210" s="206"/>
      <c r="BL210" s="203">
        <v>12.133222135899999</v>
      </c>
      <c r="BM210" s="192">
        <f t="shared" si="43"/>
        <v>155.12780841003996</v>
      </c>
      <c r="BN210" s="193">
        <f t="shared" si="44"/>
        <v>64.574618775899992</v>
      </c>
      <c r="BO210" s="194">
        <f t="shared" si="47"/>
        <v>77.018089867339995</v>
      </c>
      <c r="BP210" s="195">
        <f t="shared" si="48"/>
        <v>13.535099766800002</v>
      </c>
      <c r="BQ210" s="187">
        <f t="shared" si="49"/>
        <v>0</v>
      </c>
      <c r="BR210" s="194"/>
      <c r="BS210" s="195"/>
      <c r="BT210" s="195">
        <v>3.8E-3</v>
      </c>
      <c r="BU210" s="195">
        <v>2.74902291654</v>
      </c>
      <c r="BV210" s="195">
        <v>1.77E-2</v>
      </c>
      <c r="BW210" s="195">
        <v>14.266444438799997</v>
      </c>
      <c r="BX210" s="195"/>
      <c r="BY210" s="195"/>
      <c r="BZ210" s="195"/>
      <c r="CA210" s="195"/>
      <c r="CB210" s="195">
        <v>68</v>
      </c>
      <c r="CC210" s="202">
        <v>60.002622511999995</v>
      </c>
      <c r="CD210" s="194"/>
      <c r="CE210" s="195"/>
      <c r="CF210" s="195">
        <v>8</v>
      </c>
      <c r="CG210" s="195">
        <v>4.2264038580000003</v>
      </c>
      <c r="CH210" s="196">
        <v>4</v>
      </c>
      <c r="CI210" s="195">
        <v>9.3086959088000008</v>
      </c>
      <c r="CJ210" s="195"/>
      <c r="CK210" s="202"/>
      <c r="CL210" s="194"/>
      <c r="CM210" s="207"/>
    </row>
    <row r="211" spans="1:92" ht="18.75" customHeight="1" x14ac:dyDescent="0.25">
      <c r="A211" s="178">
        <f t="shared" si="53"/>
        <v>202</v>
      </c>
      <c r="B211" s="198" t="s">
        <v>308</v>
      </c>
      <c r="C211" s="199">
        <v>1971</v>
      </c>
      <c r="D211" s="199">
        <v>5</v>
      </c>
      <c r="E211" s="199">
        <v>90</v>
      </c>
      <c r="F211" s="199">
        <v>4430.2</v>
      </c>
      <c r="G211" s="199">
        <v>6</v>
      </c>
      <c r="H211" s="180">
        <v>5.84</v>
      </c>
      <c r="I211" s="180">
        <v>6.21</v>
      </c>
      <c r="J211" s="180">
        <f t="shared" si="45"/>
        <v>155234.20799999998</v>
      </c>
      <c r="K211" s="180">
        <f t="shared" si="50"/>
        <v>165069.25199999998</v>
      </c>
      <c r="L211" s="200">
        <v>270.01074</v>
      </c>
      <c r="M211" s="201">
        <f t="shared" si="42"/>
        <v>257.45524059000002</v>
      </c>
      <c r="N211" s="183">
        <f t="shared" si="46"/>
        <v>6.0947754051735821</v>
      </c>
      <c r="O211" s="184">
        <f t="shared" si="51"/>
        <v>320.30345999999997</v>
      </c>
      <c r="P211" s="184">
        <f t="shared" si="52"/>
        <v>305.40934910999999</v>
      </c>
      <c r="Q211" s="194"/>
      <c r="R211" s="195"/>
      <c r="S211" s="195"/>
      <c r="T211" s="195"/>
      <c r="U211" s="195"/>
      <c r="V211" s="202"/>
      <c r="W211" s="194"/>
      <c r="X211" s="195"/>
      <c r="Y211" s="195"/>
      <c r="Z211" s="195"/>
      <c r="AA211" s="195"/>
      <c r="AB211" s="202"/>
      <c r="AC211" s="194"/>
      <c r="AD211" s="202"/>
      <c r="AE211" s="194">
        <v>8.9999999999999993E-3</v>
      </c>
      <c r="AF211" s="202">
        <v>1.3460000000000001</v>
      </c>
      <c r="AG211" s="194"/>
      <c r="AH211" s="203"/>
      <c r="AI211" s="202"/>
      <c r="AJ211" s="194"/>
      <c r="AK211" s="202"/>
      <c r="AL211" s="194"/>
      <c r="AM211" s="202"/>
      <c r="AN211" s="194">
        <v>3</v>
      </c>
      <c r="AO211" s="195">
        <v>5.9859999999999998</v>
      </c>
      <c r="AP211" s="195"/>
      <c r="AQ211" s="202"/>
      <c r="AR211" s="194"/>
      <c r="AS211" s="202"/>
      <c r="AT211" s="194"/>
      <c r="AU211" s="202"/>
      <c r="AV211" s="194"/>
      <c r="AW211" s="202"/>
      <c r="AX211" s="204">
        <v>6</v>
      </c>
      <c r="AY211" s="205">
        <v>4.0354261294863818</v>
      </c>
      <c r="AZ211" s="194"/>
      <c r="BA211" s="202"/>
      <c r="BB211" s="194"/>
      <c r="BC211" s="202"/>
      <c r="BD211" s="206"/>
      <c r="BE211" s="206"/>
      <c r="BF211" s="206"/>
      <c r="BG211" s="194"/>
      <c r="BH211" s="202"/>
      <c r="BI211" s="206"/>
      <c r="BJ211" s="206"/>
      <c r="BK211" s="206"/>
      <c r="BL211" s="203">
        <v>10.266964706</v>
      </c>
      <c r="BM211" s="192">
        <f t="shared" si="43"/>
        <v>106.96134373706637</v>
      </c>
      <c r="BN211" s="193">
        <f t="shared" si="44"/>
        <v>21.634390835486382</v>
      </c>
      <c r="BO211" s="194">
        <f t="shared" si="47"/>
        <v>63.561479997279996</v>
      </c>
      <c r="BP211" s="195">
        <f t="shared" si="48"/>
        <v>21.765472904300001</v>
      </c>
      <c r="BQ211" s="187">
        <f t="shared" si="49"/>
        <v>0</v>
      </c>
      <c r="BR211" s="194"/>
      <c r="BS211" s="195"/>
      <c r="BT211" s="195">
        <v>2E-3</v>
      </c>
      <c r="BU211" s="195">
        <v>1.6132768000000002</v>
      </c>
      <c r="BV211" s="195">
        <v>2.5399999999999999E-2</v>
      </c>
      <c r="BW211" s="195">
        <v>20.515403972279998</v>
      </c>
      <c r="BX211" s="195"/>
      <c r="BY211" s="195"/>
      <c r="BZ211" s="195"/>
      <c r="CA211" s="195"/>
      <c r="CB211" s="195">
        <v>47</v>
      </c>
      <c r="CC211" s="202">
        <v>41.432799224999997</v>
      </c>
      <c r="CD211" s="194">
        <v>5.0000000000000001E-3</v>
      </c>
      <c r="CE211" s="195">
        <v>1.6703576924999999</v>
      </c>
      <c r="CF211" s="195">
        <v>4</v>
      </c>
      <c r="CG211" s="195">
        <v>2.543201034</v>
      </c>
      <c r="CH211" s="196">
        <v>7</v>
      </c>
      <c r="CI211" s="195">
        <v>17.551914177800001</v>
      </c>
      <c r="CJ211" s="195"/>
      <c r="CK211" s="202"/>
      <c r="CL211" s="194"/>
      <c r="CM211" s="207"/>
    </row>
    <row r="212" spans="1:92" ht="18" customHeight="1" thickBot="1" x14ac:dyDescent="0.3">
      <c r="A212" s="178">
        <f t="shared" si="53"/>
        <v>203</v>
      </c>
      <c r="B212" s="237" t="s">
        <v>309</v>
      </c>
      <c r="C212" s="238">
        <v>1967</v>
      </c>
      <c r="D212" s="238">
        <v>5</v>
      </c>
      <c r="E212" s="238">
        <v>80</v>
      </c>
      <c r="F212" s="238">
        <v>3540.2</v>
      </c>
      <c r="G212" s="238">
        <v>4</v>
      </c>
      <c r="H212" s="180">
        <v>5.84</v>
      </c>
      <c r="I212" s="180">
        <v>6.21</v>
      </c>
      <c r="J212" s="180">
        <f t="shared" si="45"/>
        <v>124048.60800000001</v>
      </c>
      <c r="K212" s="180">
        <f t="shared" si="50"/>
        <v>131907.85200000001</v>
      </c>
      <c r="L212" s="239">
        <v>215.20086000000001</v>
      </c>
      <c r="M212" s="240">
        <f t="shared" si="42"/>
        <v>205.19402001</v>
      </c>
      <c r="N212" s="183">
        <f t="shared" si="46"/>
        <v>6.0787769052595904</v>
      </c>
      <c r="O212" s="184">
        <f t="shared" si="51"/>
        <v>255.95646000000002</v>
      </c>
      <c r="P212" s="184">
        <f t="shared" si="52"/>
        <v>244.05448461000003</v>
      </c>
      <c r="Q212" s="241"/>
      <c r="R212" s="196"/>
      <c r="S212" s="196"/>
      <c r="T212" s="196"/>
      <c r="U212" s="196"/>
      <c r="V212" s="242"/>
      <c r="W212" s="241"/>
      <c r="X212" s="196"/>
      <c r="Y212" s="196"/>
      <c r="Z212" s="196"/>
      <c r="AA212" s="196"/>
      <c r="AB212" s="242"/>
      <c r="AC212" s="241"/>
      <c r="AD212" s="242"/>
      <c r="AE212" s="241">
        <v>8.0000000000000002E-3</v>
      </c>
      <c r="AF212" s="242">
        <v>0.90600000000000003</v>
      </c>
      <c r="AG212" s="241"/>
      <c r="AH212" s="243"/>
      <c r="AI212" s="242"/>
      <c r="AJ212" s="241"/>
      <c r="AK212" s="242"/>
      <c r="AL212" s="241"/>
      <c r="AM212" s="242"/>
      <c r="AN212" s="241"/>
      <c r="AO212" s="196"/>
      <c r="AP212" s="196"/>
      <c r="AQ212" s="242"/>
      <c r="AR212" s="241"/>
      <c r="AS212" s="242"/>
      <c r="AT212" s="241"/>
      <c r="AU212" s="242"/>
      <c r="AV212" s="241"/>
      <c r="AW212" s="242"/>
      <c r="AX212" s="244"/>
      <c r="AY212" s="245"/>
      <c r="AZ212" s="241"/>
      <c r="BA212" s="242"/>
      <c r="BB212" s="241"/>
      <c r="BC212" s="242"/>
      <c r="BD212" s="246"/>
      <c r="BE212" s="246"/>
      <c r="BF212" s="246"/>
      <c r="BG212" s="241"/>
      <c r="BH212" s="242"/>
      <c r="BI212" s="246"/>
      <c r="BJ212" s="246"/>
      <c r="BK212" s="246"/>
      <c r="BL212" s="243">
        <v>24.049887967099995</v>
      </c>
      <c r="BM212" s="192">
        <f t="shared" si="43"/>
        <v>97.182128811400005</v>
      </c>
      <c r="BN212" s="193">
        <f t="shared" si="44"/>
        <v>24.955887967099994</v>
      </c>
      <c r="BO212" s="241">
        <f t="shared" si="47"/>
        <v>68.325057245300002</v>
      </c>
      <c r="BP212" s="195">
        <f t="shared" si="48"/>
        <v>3.9011835990000003</v>
      </c>
      <c r="BQ212" s="187">
        <f t="shared" si="49"/>
        <v>0</v>
      </c>
      <c r="BR212" s="241">
        <v>3.0000000000000001E-3</v>
      </c>
      <c r="BS212" s="196">
        <v>2.1613822221999999</v>
      </c>
      <c r="BT212" s="196"/>
      <c r="BU212" s="196"/>
      <c r="BV212" s="196">
        <v>1.1000000000000001E-2</v>
      </c>
      <c r="BW212" s="196">
        <v>14.565469527100001</v>
      </c>
      <c r="BX212" s="196"/>
      <c r="BY212" s="196"/>
      <c r="BZ212" s="196"/>
      <c r="CA212" s="196"/>
      <c r="CB212" s="196">
        <v>49</v>
      </c>
      <c r="CC212" s="242">
        <v>51.598205495999999</v>
      </c>
      <c r="CD212" s="241"/>
      <c r="CE212" s="196"/>
      <c r="CF212" s="196">
        <v>3</v>
      </c>
      <c r="CG212" s="196">
        <v>1.139896279</v>
      </c>
      <c r="CH212" s="196">
        <v>1</v>
      </c>
      <c r="CI212" s="196">
        <v>2.7612873200000001</v>
      </c>
      <c r="CJ212" s="196"/>
      <c r="CK212" s="242"/>
      <c r="CL212" s="241"/>
      <c r="CM212" s="247"/>
    </row>
    <row r="213" spans="1:92" ht="18" customHeight="1" thickBot="1" x14ac:dyDescent="0.3">
      <c r="A213" s="248" t="s">
        <v>310</v>
      </c>
      <c r="B213" s="249"/>
      <c r="C213" s="250"/>
      <c r="D213" s="251">
        <f>SUM(D10:D212)</f>
        <v>894</v>
      </c>
      <c r="E213" s="251">
        <f>SUM(E10:E212)</f>
        <v>12614</v>
      </c>
      <c r="F213" s="252">
        <f>SUM(F10:F212)</f>
        <v>658886.20000000019</v>
      </c>
      <c r="G213" s="251">
        <f>SUM(G10:G212)</f>
        <v>750</v>
      </c>
      <c r="H213" s="253"/>
      <c r="I213" s="253"/>
      <c r="J213" s="253"/>
      <c r="K213" s="253"/>
      <c r="L213" s="254">
        <f>SUM(L10:L212)</f>
        <v>37383.842786000001</v>
      </c>
      <c r="M213" s="255">
        <f>SUM(M10:M212)</f>
        <v>35645.494096451017</v>
      </c>
      <c r="N213" s="256"/>
      <c r="O213" s="257"/>
      <c r="P213" s="257"/>
      <c r="Q213" s="258">
        <f t="shared" ref="Q213:AG213" si="54">SUM(Q10:Q212)</f>
        <v>0.98400000000000021</v>
      </c>
      <c r="R213" s="259">
        <f t="shared" si="54"/>
        <v>651.15496000049984</v>
      </c>
      <c r="S213" s="259">
        <f t="shared" si="54"/>
        <v>1.3407999999999995</v>
      </c>
      <c r="T213" s="259">
        <f t="shared" si="54"/>
        <v>954.0085866834379</v>
      </c>
      <c r="U213" s="259">
        <f t="shared" si="54"/>
        <v>0</v>
      </c>
      <c r="V213" s="260">
        <f t="shared" si="54"/>
        <v>0</v>
      </c>
      <c r="W213" s="258">
        <f t="shared" si="54"/>
        <v>84</v>
      </c>
      <c r="X213" s="259">
        <f t="shared" si="54"/>
        <v>23.36699999999999</v>
      </c>
      <c r="Y213" s="259">
        <f t="shared" si="54"/>
        <v>1675.5</v>
      </c>
      <c r="Z213" s="259">
        <f t="shared" si="54"/>
        <v>1463.913</v>
      </c>
      <c r="AA213" s="259">
        <f t="shared" si="54"/>
        <v>13</v>
      </c>
      <c r="AB213" s="260">
        <f t="shared" si="54"/>
        <v>204.91500000000002</v>
      </c>
      <c r="AC213" s="258">
        <f t="shared" si="54"/>
        <v>8.3389299999999995</v>
      </c>
      <c r="AD213" s="260">
        <f t="shared" si="54"/>
        <v>2432.2608462110006</v>
      </c>
      <c r="AE213" s="258">
        <f t="shared" si="54"/>
        <v>5.2330499999999969</v>
      </c>
      <c r="AF213" s="260">
        <f t="shared" si="54"/>
        <v>2601.0982037537992</v>
      </c>
      <c r="AG213" s="258">
        <f t="shared" si="54"/>
        <v>8.5530000000000008</v>
      </c>
      <c r="AH213" s="261"/>
      <c r="AI213" s="260">
        <f t="shared" ref="AI213:BM213" si="55">SUM(AI10:AI212)</f>
        <v>13178.647989000001</v>
      </c>
      <c r="AJ213" s="258">
        <f t="shared" si="55"/>
        <v>0.16900000000000001</v>
      </c>
      <c r="AK213" s="260">
        <f t="shared" si="55"/>
        <v>87.826999999999998</v>
      </c>
      <c r="AL213" s="258">
        <f t="shared" si="55"/>
        <v>0.14990000000000006</v>
      </c>
      <c r="AM213" s="260">
        <f t="shared" si="55"/>
        <v>404.96719999999993</v>
      </c>
      <c r="AN213" s="258">
        <f t="shared" si="55"/>
        <v>380</v>
      </c>
      <c r="AO213" s="259">
        <f t="shared" si="55"/>
        <v>396.11950000000007</v>
      </c>
      <c r="AP213" s="259">
        <f t="shared" si="55"/>
        <v>0</v>
      </c>
      <c r="AQ213" s="260">
        <f t="shared" si="55"/>
        <v>0</v>
      </c>
      <c r="AR213" s="258">
        <f t="shared" si="55"/>
        <v>0.23705000000000004</v>
      </c>
      <c r="AS213" s="260">
        <f t="shared" si="55"/>
        <v>147.94064097239999</v>
      </c>
      <c r="AT213" s="258">
        <f t="shared" si="55"/>
        <v>112</v>
      </c>
      <c r="AU213" s="260">
        <f t="shared" si="55"/>
        <v>384.6908833732499</v>
      </c>
      <c r="AV213" s="258">
        <f t="shared" si="55"/>
        <v>99</v>
      </c>
      <c r="AW213" s="260">
        <f t="shared" si="55"/>
        <v>1017.3258138472601</v>
      </c>
      <c r="AX213" s="258">
        <f t="shared" si="55"/>
        <v>1510</v>
      </c>
      <c r="AY213" s="260">
        <f t="shared" si="55"/>
        <v>2642.8537268070668</v>
      </c>
      <c r="AZ213" s="258">
        <f t="shared" si="55"/>
        <v>0.74420489999999972</v>
      </c>
      <c r="BA213" s="260">
        <f t="shared" si="55"/>
        <v>1360.8494917805399</v>
      </c>
      <c r="BB213" s="258">
        <f t="shared" si="55"/>
        <v>90.13</v>
      </c>
      <c r="BC213" s="260">
        <f t="shared" si="55"/>
        <v>0</v>
      </c>
      <c r="BD213" s="262">
        <f t="shared" si="55"/>
        <v>0</v>
      </c>
      <c r="BE213" s="262">
        <f t="shared" si="55"/>
        <v>23</v>
      </c>
      <c r="BF213" s="262">
        <f t="shared" si="55"/>
        <v>171.27900000000005</v>
      </c>
      <c r="BG213" s="258">
        <f t="shared" si="55"/>
        <v>55</v>
      </c>
      <c r="BH213" s="260">
        <f t="shared" si="55"/>
        <v>290.39344999999992</v>
      </c>
      <c r="BI213" s="262">
        <f t="shared" si="55"/>
        <v>220.04235</v>
      </c>
      <c r="BJ213" s="262">
        <f t="shared" si="55"/>
        <v>0.42000000000000004</v>
      </c>
      <c r="BK213" s="262">
        <f t="shared" si="55"/>
        <v>302.34800000000001</v>
      </c>
      <c r="BL213" s="261">
        <f t="shared" si="55"/>
        <v>3663.2816656666105</v>
      </c>
      <c r="BM213" s="263">
        <f t="shared" si="55"/>
        <v>42206.642950882357</v>
      </c>
      <c r="BN213" s="264">
        <f>SUBTOTAL(9,BN10:BN212)</f>
        <v>32689.414308095864</v>
      </c>
      <c r="BO213" s="258">
        <f t="shared" ref="BO213:CM213" si="56">SUM(BO10:BO212)</f>
        <v>6710.8308549457979</v>
      </c>
      <c r="BP213" s="259">
        <f t="shared" si="56"/>
        <v>2806.3977878406999</v>
      </c>
      <c r="BQ213" s="260">
        <f t="shared" si="56"/>
        <v>0</v>
      </c>
      <c r="BR213" s="258">
        <f t="shared" si="56"/>
        <v>0.23930000000000004</v>
      </c>
      <c r="BS213" s="259">
        <f t="shared" si="56"/>
        <v>285.72322530548001</v>
      </c>
      <c r="BT213" s="259">
        <f t="shared" si="56"/>
        <v>0.32650000000000023</v>
      </c>
      <c r="BU213" s="259">
        <f t="shared" si="56"/>
        <v>323.89255255346995</v>
      </c>
      <c r="BV213" s="259">
        <f t="shared" si="56"/>
        <v>0.95289999999999964</v>
      </c>
      <c r="BW213" s="259">
        <f t="shared" si="56"/>
        <v>908.61418552165003</v>
      </c>
      <c r="BX213" s="259">
        <f t="shared" si="56"/>
        <v>0.50750000000000017</v>
      </c>
      <c r="BY213" s="259">
        <f t="shared" si="56"/>
        <v>550.84604143176011</v>
      </c>
      <c r="BZ213" s="259">
        <f t="shared" si="56"/>
        <v>54</v>
      </c>
      <c r="CA213" s="259">
        <f t="shared" si="56"/>
        <v>108.78914813743999</v>
      </c>
      <c r="CB213" s="259">
        <f t="shared" si="56"/>
        <v>4734</v>
      </c>
      <c r="CC213" s="260">
        <f t="shared" si="56"/>
        <v>4534.2994563059992</v>
      </c>
      <c r="CD213" s="258">
        <f t="shared" si="56"/>
        <v>2.7370000000000005</v>
      </c>
      <c r="CE213" s="259">
        <f t="shared" si="56"/>
        <v>803.18990000730025</v>
      </c>
      <c r="CF213" s="259">
        <f t="shared" si="56"/>
        <v>477</v>
      </c>
      <c r="CG213" s="259">
        <f t="shared" si="56"/>
        <v>216.00049919199992</v>
      </c>
      <c r="CH213" s="259">
        <f t="shared" si="56"/>
        <v>744</v>
      </c>
      <c r="CI213" s="259">
        <f t="shared" si="56"/>
        <v>1790.2012145514007</v>
      </c>
      <c r="CJ213" s="259">
        <f t="shared" si="56"/>
        <v>0</v>
      </c>
      <c r="CK213" s="260">
        <f t="shared" si="56"/>
        <v>0</v>
      </c>
      <c r="CL213" s="265">
        <f t="shared" si="56"/>
        <v>0</v>
      </c>
      <c r="CM213" s="265">
        <f t="shared" si="56"/>
        <v>0</v>
      </c>
    </row>
    <row r="214" spans="1:92" s="273" customFormat="1" ht="16.5" customHeight="1" x14ac:dyDescent="0.25">
      <c r="A214" s="266"/>
      <c r="B214" s="14" t="s">
        <v>311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7"/>
      <c r="M214" s="17"/>
      <c r="N214" s="17"/>
      <c r="O214" s="17"/>
      <c r="P214" s="17"/>
      <c r="Q214" s="267">
        <v>0.98299999999999998</v>
      </c>
      <c r="R214" s="267">
        <v>651.15499999999997</v>
      </c>
      <c r="S214" s="267">
        <v>1.341</v>
      </c>
      <c r="T214" s="267">
        <v>954.00900000000001</v>
      </c>
      <c r="U214" s="267">
        <v>0</v>
      </c>
      <c r="V214" s="267">
        <v>0</v>
      </c>
      <c r="W214" s="267">
        <v>84</v>
      </c>
      <c r="X214" s="267">
        <v>23.366</v>
      </c>
      <c r="Y214" s="268">
        <v>1675.5</v>
      </c>
      <c r="Z214" s="268">
        <v>1463.913</v>
      </c>
      <c r="AA214" s="267">
        <v>13</v>
      </c>
      <c r="AB214" s="267">
        <v>204.91499999999999</v>
      </c>
      <c r="AC214" s="267">
        <v>8.3390000000000004</v>
      </c>
      <c r="AD214" s="267">
        <v>2432.261</v>
      </c>
      <c r="AE214" s="22">
        <v>5.2329999999999997</v>
      </c>
      <c r="AF214" s="22">
        <v>2601.098</v>
      </c>
      <c r="AG214" s="267">
        <v>8.5530000000000008</v>
      </c>
      <c r="AH214" s="267"/>
      <c r="AI214" s="267">
        <v>13178.647999999999</v>
      </c>
      <c r="AJ214" s="267">
        <v>0.16900000000000001</v>
      </c>
      <c r="AK214" s="267">
        <v>87.826999999999998</v>
      </c>
      <c r="AL214" s="267">
        <v>0.14990000000000006</v>
      </c>
      <c r="AM214" s="267">
        <v>404.96719999999993</v>
      </c>
      <c r="AN214" s="267">
        <v>380</v>
      </c>
      <c r="AO214" s="267">
        <v>396.11950000000007</v>
      </c>
      <c r="AP214" s="267">
        <v>0</v>
      </c>
      <c r="AQ214" s="267">
        <v>0</v>
      </c>
      <c r="AR214" s="267">
        <v>0.23705000000000004</v>
      </c>
      <c r="AS214" s="267">
        <v>147.94064097239999</v>
      </c>
      <c r="AT214" s="267">
        <v>112</v>
      </c>
      <c r="AU214" s="268">
        <v>384.69099999999997</v>
      </c>
      <c r="AV214" s="267">
        <v>99</v>
      </c>
      <c r="AW214" s="268">
        <v>1017.3258138472601</v>
      </c>
      <c r="AX214" s="268">
        <v>1514</v>
      </c>
      <c r="AY214" s="268">
        <v>2658.1299485348072</v>
      </c>
      <c r="AZ214" s="268">
        <v>0.7443048999999996</v>
      </c>
      <c r="BA214" s="268">
        <v>1360.8492750473899</v>
      </c>
      <c r="BB214" s="267">
        <v>90.13</v>
      </c>
      <c r="BC214" s="267">
        <v>0</v>
      </c>
      <c r="BD214" s="267">
        <v>0</v>
      </c>
      <c r="BE214" s="267">
        <v>23</v>
      </c>
      <c r="BF214" s="268">
        <v>171.279</v>
      </c>
      <c r="BG214" s="267">
        <v>55</v>
      </c>
      <c r="BH214" s="267">
        <v>290.39299999999997</v>
      </c>
      <c r="BI214" s="268">
        <v>220.042</v>
      </c>
      <c r="BJ214" s="268">
        <v>0.42000000000000004</v>
      </c>
      <c r="BK214" s="267">
        <v>302.34800000000001</v>
      </c>
      <c r="BL214" s="267">
        <v>3663.2820000000002</v>
      </c>
      <c r="BM214" s="269">
        <v>42240.065000000002</v>
      </c>
      <c r="BN214" s="269">
        <f>29041.411+3663.282</f>
        <v>32704.692999999999</v>
      </c>
      <c r="BO214" s="270">
        <v>6725.9830000000002</v>
      </c>
      <c r="BP214" s="270">
        <v>2809.3890000000001</v>
      </c>
      <c r="BQ214" s="271">
        <v>1105.068</v>
      </c>
      <c r="BR214" s="267">
        <v>0.23899999999999999</v>
      </c>
      <c r="BS214" s="267">
        <v>285.72300000000001</v>
      </c>
      <c r="BT214" s="267">
        <v>0.32700000000000001</v>
      </c>
      <c r="BU214" s="267">
        <v>323.89299999999997</v>
      </c>
      <c r="BV214" s="267">
        <v>0.95299999999999996</v>
      </c>
      <c r="BW214" s="267">
        <v>908.61400000000003</v>
      </c>
      <c r="BX214" s="267">
        <v>0.50800000000000001</v>
      </c>
      <c r="BY214" s="267">
        <v>550.846</v>
      </c>
      <c r="BZ214" s="267">
        <v>54</v>
      </c>
      <c r="CA214" s="267">
        <v>108.786</v>
      </c>
      <c r="CB214" s="267">
        <v>4755</v>
      </c>
      <c r="CC214" s="272">
        <v>4548.1210000000001</v>
      </c>
      <c r="CD214" s="267">
        <v>2.7370000000000001</v>
      </c>
      <c r="CE214" s="267">
        <v>803.18899999999996</v>
      </c>
      <c r="CF214" s="267">
        <v>477</v>
      </c>
      <c r="CG214" s="267">
        <v>215.999</v>
      </c>
      <c r="CH214" s="268">
        <v>744</v>
      </c>
      <c r="CI214" s="268">
        <v>1790.201</v>
      </c>
      <c r="CJ214" s="269">
        <v>13239</v>
      </c>
      <c r="CK214" s="269">
        <v>2149.9319999999998</v>
      </c>
      <c r="CL214" s="269">
        <v>970</v>
      </c>
      <c r="CM214" s="269">
        <v>629.59699999999998</v>
      </c>
      <c r="CN214" s="14"/>
    </row>
    <row r="215" spans="1:92" ht="17.25" customHeight="1" x14ac:dyDescent="0.25">
      <c r="B215" s="14" t="s">
        <v>312</v>
      </c>
      <c r="L215" s="17"/>
      <c r="M215" s="17"/>
      <c r="N215" s="17"/>
      <c r="O215" s="17"/>
      <c r="P215" s="17"/>
      <c r="Q215" s="267">
        <f>Q213-Q214</f>
        <v>1.0000000000002229E-3</v>
      </c>
      <c r="R215" s="267">
        <f t="shared" ref="R215:CE215" si="57">R213-R214</f>
        <v>-3.9999500131671084E-5</v>
      </c>
      <c r="S215" s="267">
        <f t="shared" si="57"/>
        <v>-2.0000000000042206E-4</v>
      </c>
      <c r="T215" s="267">
        <f t="shared" si="57"/>
        <v>-4.1331656211696099E-4</v>
      </c>
      <c r="U215" s="267">
        <f t="shared" si="57"/>
        <v>0</v>
      </c>
      <c r="V215" s="267">
        <f t="shared" si="57"/>
        <v>0</v>
      </c>
      <c r="W215" s="267">
        <f t="shared" si="57"/>
        <v>0</v>
      </c>
      <c r="X215" s="267">
        <f t="shared" si="57"/>
        <v>9.9999999999056399E-4</v>
      </c>
      <c r="Y215" s="268">
        <f t="shared" si="57"/>
        <v>0</v>
      </c>
      <c r="Z215" s="268">
        <f t="shared" si="57"/>
        <v>0</v>
      </c>
      <c r="AA215" s="267">
        <f t="shared" si="57"/>
        <v>0</v>
      </c>
      <c r="AB215" s="267">
        <f t="shared" si="57"/>
        <v>0</v>
      </c>
      <c r="AC215" s="267">
        <f t="shared" si="57"/>
        <v>-7.0000000000902673E-5</v>
      </c>
      <c r="AD215" s="267">
        <f t="shared" si="57"/>
        <v>-1.5378899934148649E-4</v>
      </c>
      <c r="AE215" s="268">
        <f t="shared" si="57"/>
        <v>4.9999999997218936E-5</v>
      </c>
      <c r="AF215" s="274">
        <f>AF213-AF214</f>
        <v>2.0375379926917958E-4</v>
      </c>
      <c r="AG215" s="267">
        <f t="shared" si="57"/>
        <v>0</v>
      </c>
      <c r="AH215" s="267"/>
      <c r="AI215" s="274">
        <f t="shared" si="57"/>
        <v>-1.0999998266925104E-5</v>
      </c>
      <c r="AJ215" s="267">
        <f t="shared" si="57"/>
        <v>0</v>
      </c>
      <c r="AK215" s="267">
        <f t="shared" si="57"/>
        <v>0</v>
      </c>
      <c r="AL215" s="267">
        <f t="shared" si="57"/>
        <v>0</v>
      </c>
      <c r="AM215" s="274">
        <f t="shared" si="57"/>
        <v>0</v>
      </c>
      <c r="AN215" s="267">
        <f t="shared" si="57"/>
        <v>0</v>
      </c>
      <c r="AO215" s="274">
        <f t="shared" si="57"/>
        <v>0</v>
      </c>
      <c r="AP215" s="267">
        <f t="shared" si="57"/>
        <v>0</v>
      </c>
      <c r="AQ215" s="267">
        <f t="shared" si="57"/>
        <v>0</v>
      </c>
      <c r="AR215" s="267">
        <f t="shared" si="57"/>
        <v>0</v>
      </c>
      <c r="AS215" s="267">
        <f t="shared" si="57"/>
        <v>0</v>
      </c>
      <c r="AT215" s="267">
        <f t="shared" si="57"/>
        <v>0</v>
      </c>
      <c r="AU215" s="274">
        <f t="shared" si="57"/>
        <v>-1.1662675007073631E-4</v>
      </c>
      <c r="AV215" s="267">
        <f t="shared" si="57"/>
        <v>0</v>
      </c>
      <c r="AW215" s="274">
        <f t="shared" si="57"/>
        <v>0</v>
      </c>
      <c r="AX215" s="268">
        <f t="shared" si="57"/>
        <v>-4</v>
      </c>
      <c r="AY215" s="274">
        <f t="shared" si="57"/>
        <v>-15.276221727740449</v>
      </c>
      <c r="AZ215" s="268">
        <f t="shared" si="57"/>
        <v>-9.9999999999877964E-5</v>
      </c>
      <c r="BA215" s="274">
        <f t="shared" si="57"/>
        <v>2.1673314995496185E-4</v>
      </c>
      <c r="BB215" s="267">
        <f>BB213-BB214</f>
        <v>0</v>
      </c>
      <c r="BC215" s="267">
        <f t="shared" si="57"/>
        <v>0</v>
      </c>
      <c r="BD215" s="267">
        <f t="shared" si="57"/>
        <v>0</v>
      </c>
      <c r="BE215" s="267">
        <f t="shared" si="57"/>
        <v>0</v>
      </c>
      <c r="BF215" s="274">
        <f t="shared" si="57"/>
        <v>0</v>
      </c>
      <c r="BG215" s="267">
        <f t="shared" si="57"/>
        <v>0</v>
      </c>
      <c r="BH215" s="274">
        <f t="shared" si="57"/>
        <v>4.4999999994388418E-4</v>
      </c>
      <c r="BI215" s="268">
        <f t="shared" si="57"/>
        <v>3.4999999999740794E-4</v>
      </c>
      <c r="BJ215" s="267">
        <f t="shared" si="57"/>
        <v>0</v>
      </c>
      <c r="BK215" s="267">
        <f t="shared" si="57"/>
        <v>0</v>
      </c>
      <c r="BL215" s="267">
        <f t="shared" si="57"/>
        <v>-3.3433338967370219E-4</v>
      </c>
      <c r="BM215" s="274">
        <f t="shared" si="57"/>
        <v>-33.422049117645656</v>
      </c>
      <c r="BN215" s="274">
        <f>BN214-BN213</f>
        <v>15.278691904135485</v>
      </c>
      <c r="BO215" s="267">
        <f t="shared" si="57"/>
        <v>-15.152145054202265</v>
      </c>
      <c r="BP215" s="267">
        <f t="shared" si="57"/>
        <v>-2.9912121593001757</v>
      </c>
      <c r="BQ215" s="274">
        <f t="shared" si="57"/>
        <v>-1105.068</v>
      </c>
      <c r="BR215" s="267">
        <f t="shared" si="57"/>
        <v>3.0000000000005023E-4</v>
      </c>
      <c r="BS215" s="267">
        <f t="shared" si="57"/>
        <v>2.2530548000077033E-4</v>
      </c>
      <c r="BT215" s="267">
        <f t="shared" si="57"/>
        <v>-4.999999999997784E-4</v>
      </c>
      <c r="BU215" s="267">
        <f t="shared" si="57"/>
        <v>-4.4744653001771439E-4</v>
      </c>
      <c r="BV215" s="267">
        <f t="shared" si="57"/>
        <v>-1.0000000000032205E-4</v>
      </c>
      <c r="BW215" s="274">
        <f t="shared" si="57"/>
        <v>1.8552164999618981E-4</v>
      </c>
      <c r="BX215" s="267">
        <f t="shared" si="57"/>
        <v>-4.9999999999983391E-4</v>
      </c>
      <c r="BY215" s="274">
        <f t="shared" si="57"/>
        <v>4.1431760109844618E-5</v>
      </c>
      <c r="BZ215" s="267">
        <f t="shared" si="57"/>
        <v>0</v>
      </c>
      <c r="CA215" s="274">
        <f t="shared" si="57"/>
        <v>3.1481374399930928E-3</v>
      </c>
      <c r="CB215" s="267">
        <f t="shared" si="57"/>
        <v>-21</v>
      </c>
      <c r="CC215" s="274">
        <f t="shared" si="57"/>
        <v>-13.821543694000866</v>
      </c>
      <c r="CD215" s="267">
        <f t="shared" si="57"/>
        <v>0</v>
      </c>
      <c r="CE215" s="267">
        <f t="shared" si="57"/>
        <v>9.0000730028805265E-4</v>
      </c>
      <c r="CF215" s="267">
        <f t="shared" ref="CF215:CK215" si="58">CF213-CF214</f>
        <v>0</v>
      </c>
      <c r="CG215" s="274">
        <f t="shared" si="58"/>
        <v>1.4991919999260972E-3</v>
      </c>
      <c r="CH215" s="268">
        <f t="shared" si="58"/>
        <v>0</v>
      </c>
      <c r="CI215" s="274">
        <f t="shared" si="58"/>
        <v>2.1455140063153522E-4</v>
      </c>
      <c r="CJ215" s="269">
        <f t="shared" si="58"/>
        <v>-13239</v>
      </c>
      <c r="CK215" s="269">
        <f t="shared" si="58"/>
        <v>-2149.9319999999998</v>
      </c>
      <c r="CL215" s="269">
        <f>CL213-CL214</f>
        <v>-970</v>
      </c>
      <c r="CM215" s="274">
        <f>CM213-CM214</f>
        <v>-629.59699999999998</v>
      </c>
    </row>
    <row r="216" spans="1:92" x14ac:dyDescent="0.25">
      <c r="BM216" s="17"/>
      <c r="BN216" s="17"/>
      <c r="BW216" s="16"/>
      <c r="CA216" s="15"/>
      <c r="CE216" s="275"/>
      <c r="CF216" s="275"/>
      <c r="CG216" s="275"/>
    </row>
    <row r="217" spans="1:92" x14ac:dyDescent="0.25">
      <c r="AX217" s="276" t="s">
        <v>313</v>
      </c>
      <c r="AY217" s="277">
        <v>4</v>
      </c>
      <c r="BN217" s="278">
        <f>BN213-BN214</f>
        <v>-15.278691904135485</v>
      </c>
      <c r="BO217" s="279" t="s">
        <v>314</v>
      </c>
      <c r="BU217" s="280"/>
      <c r="CA217" s="15"/>
      <c r="CB217" s="281" t="s">
        <v>315</v>
      </c>
      <c r="CC217" s="282">
        <v>13</v>
      </c>
      <c r="CD217" s="283"/>
    </row>
    <row r="218" spans="1:92" x14ac:dyDescent="0.25">
      <c r="R218" s="15"/>
      <c r="AX218" s="284"/>
      <c r="AY218" s="285">
        <v>15.276</v>
      </c>
      <c r="BV218" s="286"/>
      <c r="BW218" s="286"/>
      <c r="CB218" s="281"/>
      <c r="CC218" s="287">
        <v>8.5564863410000012</v>
      </c>
      <c r="CD218" s="283"/>
      <c r="CE218" s="286"/>
      <c r="CF218" s="286"/>
    </row>
    <row r="219" spans="1:92" x14ac:dyDescent="0.25">
      <c r="BU219" s="17"/>
      <c r="CB219" s="288" t="s">
        <v>316</v>
      </c>
      <c r="CC219" s="289">
        <v>8</v>
      </c>
      <c r="CD219" s="290"/>
      <c r="CE219" s="291"/>
      <c r="CF219" s="291"/>
    </row>
    <row r="220" spans="1:92" x14ac:dyDescent="0.25">
      <c r="CB220" s="288"/>
      <c r="CC220" s="292">
        <v>5.2655300560000002</v>
      </c>
      <c r="CD220" s="290"/>
    </row>
  </sheetData>
  <autoFilter ref="A9:CP220" xr:uid="{00000000-0009-0000-0000-000000000000}"/>
  <mergeCells count="72">
    <mergeCell ref="CB219:CB220"/>
    <mergeCell ref="CE219:CF219"/>
    <mergeCell ref="CJ7:CK7"/>
    <mergeCell ref="CL7:CM7"/>
    <mergeCell ref="A213:B213"/>
    <mergeCell ref="AX217:AX218"/>
    <mergeCell ref="CB217:CB218"/>
    <mergeCell ref="BV218:BW218"/>
    <mergeCell ref="CE218:CF218"/>
    <mergeCell ref="CB5:CC7"/>
    <mergeCell ref="CD5:CE7"/>
    <mergeCell ref="CF5:CG7"/>
    <mergeCell ref="CH5:CI7"/>
    <mergeCell ref="CJ5:CM5"/>
    <mergeCell ref="Q7:R7"/>
    <mergeCell ref="S7:T7"/>
    <mergeCell ref="U7:V7"/>
    <mergeCell ref="W7:X7"/>
    <mergeCell ref="Y7:Z7"/>
    <mergeCell ref="BQ5:BQ7"/>
    <mergeCell ref="BR5:BS7"/>
    <mergeCell ref="BT5:BU7"/>
    <mergeCell ref="BV5:BW7"/>
    <mergeCell ref="BX5:BY7"/>
    <mergeCell ref="BZ5:CA7"/>
    <mergeCell ref="BJ5:BK7"/>
    <mergeCell ref="BL5:BL7"/>
    <mergeCell ref="BM5:BM7"/>
    <mergeCell ref="BN5:BN7"/>
    <mergeCell ref="BO5:BO7"/>
    <mergeCell ref="BP5:BP7"/>
    <mergeCell ref="BB5:BB7"/>
    <mergeCell ref="BC5:BC7"/>
    <mergeCell ref="BD5:BD7"/>
    <mergeCell ref="BE5:BF7"/>
    <mergeCell ref="BG5:BH7"/>
    <mergeCell ref="BI5:BI7"/>
    <mergeCell ref="AP5:AQ7"/>
    <mergeCell ref="AR5:AS7"/>
    <mergeCell ref="AT5:AU7"/>
    <mergeCell ref="AV5:AW7"/>
    <mergeCell ref="AX5:AY7"/>
    <mergeCell ref="AZ5:BA7"/>
    <mergeCell ref="AC5:AD7"/>
    <mergeCell ref="AE5:AF7"/>
    <mergeCell ref="AG5:AI7"/>
    <mergeCell ref="AJ5:AK7"/>
    <mergeCell ref="AL5:AM7"/>
    <mergeCell ref="AN5:AO7"/>
    <mergeCell ref="M5:M7"/>
    <mergeCell ref="N5:N7"/>
    <mergeCell ref="O5:O7"/>
    <mergeCell ref="P5:P7"/>
    <mergeCell ref="Q5:V5"/>
    <mergeCell ref="W5:AB5"/>
    <mergeCell ref="AA7:AB7"/>
    <mergeCell ref="G5:G8"/>
    <mergeCell ref="H5:H8"/>
    <mergeCell ref="I5:I8"/>
    <mergeCell ref="J5:J8"/>
    <mergeCell ref="K5:K8"/>
    <mergeCell ref="L5:L7"/>
    <mergeCell ref="A4:F4"/>
    <mergeCell ref="H4:K4"/>
    <mergeCell ref="L4:N4"/>
    <mergeCell ref="O4:P4"/>
    <mergeCell ref="A5:A8"/>
    <mergeCell ref="B5:B8"/>
    <mergeCell ref="C5:C8"/>
    <mergeCell ref="D5:D8"/>
    <mergeCell ref="E5:E8"/>
    <mergeCell ref="F5:F8"/>
  </mergeCells>
  <dataValidations count="1">
    <dataValidation type="custom" allowBlank="1" showInputMessage="1" showErrorMessage="1" errorTitle="Ошибка!" error="Округлите до целых!" sqref="KF65500:KF65536 UB65500:UB65536 ADX65500:ADX65536 ANT65500:ANT65536 AXP65500:AXP65536 BHL65500:BHL65536 BRH65500:BRH65536 CBD65500:CBD65536 CKZ65500:CKZ65536 CUV65500:CUV65536 DER65500:DER65536 DON65500:DON65536 DYJ65500:DYJ65536 EIF65500:EIF65536 ESB65500:ESB65536 FBX65500:FBX65536 FLT65500:FLT65536 FVP65500:FVP65536 GFL65500:GFL65536 GPH65500:GPH65536 GZD65500:GZD65536 HIZ65500:HIZ65536 HSV65500:HSV65536 ICR65500:ICR65536 IMN65500:IMN65536 IWJ65500:IWJ65536 JGF65500:JGF65536 JQB65500:JQB65536 JZX65500:JZX65536 KJT65500:KJT65536 KTP65500:KTP65536 LDL65500:LDL65536 LNH65500:LNH65536 LXD65500:LXD65536 MGZ65500:MGZ65536 MQV65500:MQV65536 NAR65500:NAR65536 NKN65500:NKN65536 NUJ65500:NUJ65536 OEF65500:OEF65536 OOB65500:OOB65536 OXX65500:OXX65536 PHT65500:PHT65536 PRP65500:PRP65536 QBL65500:QBL65536 QLH65500:QLH65536 QVD65500:QVD65536 REZ65500:REZ65536 ROV65500:ROV65536 RYR65500:RYR65536 SIN65500:SIN65536 SSJ65500:SSJ65536 TCF65500:TCF65536 TMB65500:TMB65536 TVX65500:TVX65536 UFT65500:UFT65536 UPP65500:UPP65536 UZL65500:UZL65536 VJH65500:VJH65536 VTD65500:VTD65536 WCZ65500:WCZ65536 WMV65500:WMV65536 WWR65500:WWR65536 KF131036:KF131072 UB131036:UB131072 ADX131036:ADX131072 ANT131036:ANT131072 AXP131036:AXP131072 BHL131036:BHL131072 BRH131036:BRH131072 CBD131036:CBD131072 CKZ131036:CKZ131072 CUV131036:CUV131072 DER131036:DER131072 DON131036:DON131072 DYJ131036:DYJ131072 EIF131036:EIF131072 ESB131036:ESB131072 FBX131036:FBX131072 FLT131036:FLT131072 FVP131036:FVP131072 GFL131036:GFL131072 GPH131036:GPH131072 GZD131036:GZD131072 HIZ131036:HIZ131072 HSV131036:HSV131072 ICR131036:ICR131072 IMN131036:IMN131072 IWJ131036:IWJ131072 JGF131036:JGF131072 JQB131036:JQB131072 JZX131036:JZX131072 KJT131036:KJT131072 KTP131036:KTP131072 LDL131036:LDL131072 LNH131036:LNH131072 LXD131036:LXD131072 MGZ131036:MGZ131072 MQV131036:MQV131072 NAR131036:NAR131072 NKN131036:NKN131072 NUJ131036:NUJ131072 OEF131036:OEF131072 OOB131036:OOB131072 OXX131036:OXX131072 PHT131036:PHT131072 PRP131036:PRP131072 QBL131036:QBL131072 QLH131036:QLH131072 QVD131036:QVD131072 REZ131036:REZ131072 ROV131036:ROV131072 RYR131036:RYR131072 SIN131036:SIN131072 SSJ131036:SSJ131072 TCF131036:TCF131072 TMB131036:TMB131072 TVX131036:TVX131072 UFT131036:UFT131072 UPP131036:UPP131072 UZL131036:UZL131072 VJH131036:VJH131072 VTD131036:VTD131072 WCZ131036:WCZ131072 WMV131036:WMV131072 WWR131036:WWR131072 KF196572:KF196608 UB196572:UB196608 ADX196572:ADX196608 ANT196572:ANT196608 AXP196572:AXP196608 BHL196572:BHL196608 BRH196572:BRH196608 CBD196572:CBD196608 CKZ196572:CKZ196608 CUV196572:CUV196608 DER196572:DER196608 DON196572:DON196608 DYJ196572:DYJ196608 EIF196572:EIF196608 ESB196572:ESB196608 FBX196572:FBX196608 FLT196572:FLT196608 FVP196572:FVP196608 GFL196572:GFL196608 GPH196572:GPH196608 GZD196572:GZD196608 HIZ196572:HIZ196608 HSV196572:HSV196608 ICR196572:ICR196608 IMN196572:IMN196608 IWJ196572:IWJ196608 JGF196572:JGF196608 JQB196572:JQB196608 JZX196572:JZX196608 KJT196572:KJT196608 KTP196572:KTP196608 LDL196572:LDL196608 LNH196572:LNH196608 LXD196572:LXD196608 MGZ196572:MGZ196608 MQV196572:MQV196608 NAR196572:NAR196608 NKN196572:NKN196608 NUJ196572:NUJ196608 OEF196572:OEF196608 OOB196572:OOB196608 OXX196572:OXX196608 PHT196572:PHT196608 PRP196572:PRP196608 QBL196572:QBL196608 QLH196572:QLH196608 QVD196572:QVD196608 REZ196572:REZ196608 ROV196572:ROV196608 RYR196572:RYR196608 SIN196572:SIN196608 SSJ196572:SSJ196608 TCF196572:TCF196608 TMB196572:TMB196608 TVX196572:TVX196608 UFT196572:UFT196608 UPP196572:UPP196608 UZL196572:UZL196608 VJH196572:VJH196608 VTD196572:VTD196608 WCZ196572:WCZ196608 WMV196572:WMV196608 WWR196572:WWR196608 KF262108:KF262144 UB262108:UB262144 ADX262108:ADX262144 ANT262108:ANT262144 AXP262108:AXP262144 BHL262108:BHL262144 BRH262108:BRH262144 CBD262108:CBD262144 CKZ262108:CKZ262144 CUV262108:CUV262144 DER262108:DER262144 DON262108:DON262144 DYJ262108:DYJ262144 EIF262108:EIF262144 ESB262108:ESB262144 FBX262108:FBX262144 FLT262108:FLT262144 FVP262108:FVP262144 GFL262108:GFL262144 GPH262108:GPH262144 GZD262108:GZD262144 HIZ262108:HIZ262144 HSV262108:HSV262144 ICR262108:ICR262144 IMN262108:IMN262144 IWJ262108:IWJ262144 JGF262108:JGF262144 JQB262108:JQB262144 JZX262108:JZX262144 KJT262108:KJT262144 KTP262108:KTP262144 LDL262108:LDL262144 LNH262108:LNH262144 LXD262108:LXD262144 MGZ262108:MGZ262144 MQV262108:MQV262144 NAR262108:NAR262144 NKN262108:NKN262144 NUJ262108:NUJ262144 OEF262108:OEF262144 OOB262108:OOB262144 OXX262108:OXX262144 PHT262108:PHT262144 PRP262108:PRP262144 QBL262108:QBL262144 QLH262108:QLH262144 QVD262108:QVD262144 REZ262108:REZ262144 ROV262108:ROV262144 RYR262108:RYR262144 SIN262108:SIN262144 SSJ262108:SSJ262144 TCF262108:TCF262144 TMB262108:TMB262144 TVX262108:TVX262144 UFT262108:UFT262144 UPP262108:UPP262144 UZL262108:UZL262144 VJH262108:VJH262144 VTD262108:VTD262144 WCZ262108:WCZ262144 WMV262108:WMV262144 WWR262108:WWR262144 KF327644:KF327680 UB327644:UB327680 ADX327644:ADX327680 ANT327644:ANT327680 AXP327644:AXP327680 BHL327644:BHL327680 BRH327644:BRH327680 CBD327644:CBD327680 CKZ327644:CKZ327680 CUV327644:CUV327680 DER327644:DER327680 DON327644:DON327680 DYJ327644:DYJ327680 EIF327644:EIF327680 ESB327644:ESB327680 FBX327644:FBX327680 FLT327644:FLT327680 FVP327644:FVP327680 GFL327644:GFL327680 GPH327644:GPH327680 GZD327644:GZD327680 HIZ327644:HIZ327680 HSV327644:HSV327680 ICR327644:ICR327680 IMN327644:IMN327680 IWJ327644:IWJ327680 JGF327644:JGF327680 JQB327644:JQB327680 JZX327644:JZX327680 KJT327644:KJT327680 KTP327644:KTP327680 LDL327644:LDL327680 LNH327644:LNH327680 LXD327644:LXD327680 MGZ327644:MGZ327680 MQV327644:MQV327680 NAR327644:NAR327680 NKN327644:NKN327680 NUJ327644:NUJ327680 OEF327644:OEF327680 OOB327644:OOB327680 OXX327644:OXX327680 PHT327644:PHT327680 PRP327644:PRP327680 QBL327644:QBL327680 QLH327644:QLH327680 QVD327644:QVD327680 REZ327644:REZ327680 ROV327644:ROV327680 RYR327644:RYR327680 SIN327644:SIN327680 SSJ327644:SSJ327680 TCF327644:TCF327680 TMB327644:TMB327680 TVX327644:TVX327680 UFT327644:UFT327680 UPP327644:UPP327680 UZL327644:UZL327680 VJH327644:VJH327680 VTD327644:VTD327680 WCZ327644:WCZ327680 WMV327644:WMV327680 WWR327644:WWR327680 KF393180:KF393216 UB393180:UB393216 ADX393180:ADX393216 ANT393180:ANT393216 AXP393180:AXP393216 BHL393180:BHL393216 BRH393180:BRH393216 CBD393180:CBD393216 CKZ393180:CKZ393216 CUV393180:CUV393216 DER393180:DER393216 DON393180:DON393216 DYJ393180:DYJ393216 EIF393180:EIF393216 ESB393180:ESB393216 FBX393180:FBX393216 FLT393180:FLT393216 FVP393180:FVP393216 GFL393180:GFL393216 GPH393180:GPH393216 GZD393180:GZD393216 HIZ393180:HIZ393216 HSV393180:HSV393216 ICR393180:ICR393216 IMN393180:IMN393216 IWJ393180:IWJ393216 JGF393180:JGF393216 JQB393180:JQB393216 JZX393180:JZX393216 KJT393180:KJT393216 KTP393180:KTP393216 LDL393180:LDL393216 LNH393180:LNH393216 LXD393180:LXD393216 MGZ393180:MGZ393216 MQV393180:MQV393216 NAR393180:NAR393216 NKN393180:NKN393216 NUJ393180:NUJ393216 OEF393180:OEF393216 OOB393180:OOB393216 OXX393180:OXX393216 PHT393180:PHT393216 PRP393180:PRP393216 QBL393180:QBL393216 QLH393180:QLH393216 QVD393180:QVD393216 REZ393180:REZ393216 ROV393180:ROV393216 RYR393180:RYR393216 SIN393180:SIN393216 SSJ393180:SSJ393216 TCF393180:TCF393216 TMB393180:TMB393216 TVX393180:TVX393216 UFT393180:UFT393216 UPP393180:UPP393216 UZL393180:UZL393216 VJH393180:VJH393216 VTD393180:VTD393216 WCZ393180:WCZ393216 WMV393180:WMV393216 WWR393180:WWR393216 KF458716:KF458752 UB458716:UB458752 ADX458716:ADX458752 ANT458716:ANT458752 AXP458716:AXP458752 BHL458716:BHL458752 BRH458716:BRH458752 CBD458716:CBD458752 CKZ458716:CKZ458752 CUV458716:CUV458752 DER458716:DER458752 DON458716:DON458752 DYJ458716:DYJ458752 EIF458716:EIF458752 ESB458716:ESB458752 FBX458716:FBX458752 FLT458716:FLT458752 FVP458716:FVP458752 GFL458716:GFL458752 GPH458716:GPH458752 GZD458716:GZD458752 HIZ458716:HIZ458752 HSV458716:HSV458752 ICR458716:ICR458752 IMN458716:IMN458752 IWJ458716:IWJ458752 JGF458716:JGF458752 JQB458716:JQB458752 JZX458716:JZX458752 KJT458716:KJT458752 KTP458716:KTP458752 LDL458716:LDL458752 LNH458716:LNH458752 LXD458716:LXD458752 MGZ458716:MGZ458752 MQV458716:MQV458752 NAR458716:NAR458752 NKN458716:NKN458752 NUJ458716:NUJ458752 OEF458716:OEF458752 OOB458716:OOB458752 OXX458716:OXX458752 PHT458716:PHT458752 PRP458716:PRP458752 QBL458716:QBL458752 QLH458716:QLH458752 QVD458716:QVD458752 REZ458716:REZ458752 ROV458716:ROV458752 RYR458716:RYR458752 SIN458716:SIN458752 SSJ458716:SSJ458752 TCF458716:TCF458752 TMB458716:TMB458752 TVX458716:TVX458752 UFT458716:UFT458752 UPP458716:UPP458752 UZL458716:UZL458752 VJH458716:VJH458752 VTD458716:VTD458752 WCZ458716:WCZ458752 WMV458716:WMV458752 WWR458716:WWR458752 KF524252:KF524288 UB524252:UB524288 ADX524252:ADX524288 ANT524252:ANT524288 AXP524252:AXP524288 BHL524252:BHL524288 BRH524252:BRH524288 CBD524252:CBD524288 CKZ524252:CKZ524288 CUV524252:CUV524288 DER524252:DER524288 DON524252:DON524288 DYJ524252:DYJ524288 EIF524252:EIF524288 ESB524252:ESB524288 FBX524252:FBX524288 FLT524252:FLT524288 FVP524252:FVP524288 GFL524252:GFL524288 GPH524252:GPH524288 GZD524252:GZD524288 HIZ524252:HIZ524288 HSV524252:HSV524288 ICR524252:ICR524288 IMN524252:IMN524288 IWJ524252:IWJ524288 JGF524252:JGF524288 JQB524252:JQB524288 JZX524252:JZX524288 KJT524252:KJT524288 KTP524252:KTP524288 LDL524252:LDL524288 LNH524252:LNH524288 LXD524252:LXD524288 MGZ524252:MGZ524288 MQV524252:MQV524288 NAR524252:NAR524288 NKN524252:NKN524288 NUJ524252:NUJ524288 OEF524252:OEF524288 OOB524252:OOB524288 OXX524252:OXX524288 PHT524252:PHT524288 PRP524252:PRP524288 QBL524252:QBL524288 QLH524252:QLH524288 QVD524252:QVD524288 REZ524252:REZ524288 ROV524252:ROV524288 RYR524252:RYR524288 SIN524252:SIN524288 SSJ524252:SSJ524288 TCF524252:TCF524288 TMB524252:TMB524288 TVX524252:TVX524288 UFT524252:UFT524288 UPP524252:UPP524288 UZL524252:UZL524288 VJH524252:VJH524288 VTD524252:VTD524288 WCZ524252:WCZ524288 WMV524252:WMV524288 WWR524252:WWR524288 KF589788:KF589824 UB589788:UB589824 ADX589788:ADX589824 ANT589788:ANT589824 AXP589788:AXP589824 BHL589788:BHL589824 BRH589788:BRH589824 CBD589788:CBD589824 CKZ589788:CKZ589824 CUV589788:CUV589824 DER589788:DER589824 DON589788:DON589824 DYJ589788:DYJ589824 EIF589788:EIF589824 ESB589788:ESB589824 FBX589788:FBX589824 FLT589788:FLT589824 FVP589788:FVP589824 GFL589788:GFL589824 GPH589788:GPH589824 GZD589788:GZD589824 HIZ589788:HIZ589824 HSV589788:HSV589824 ICR589788:ICR589824 IMN589788:IMN589824 IWJ589788:IWJ589824 JGF589788:JGF589824 JQB589788:JQB589824 JZX589788:JZX589824 KJT589788:KJT589824 KTP589788:KTP589824 LDL589788:LDL589824 LNH589788:LNH589824 LXD589788:LXD589824 MGZ589788:MGZ589824 MQV589788:MQV589824 NAR589788:NAR589824 NKN589788:NKN589824 NUJ589788:NUJ589824 OEF589788:OEF589824 OOB589788:OOB589824 OXX589788:OXX589824 PHT589788:PHT589824 PRP589788:PRP589824 QBL589788:QBL589824 QLH589788:QLH589824 QVD589788:QVD589824 REZ589788:REZ589824 ROV589788:ROV589824 RYR589788:RYR589824 SIN589788:SIN589824 SSJ589788:SSJ589824 TCF589788:TCF589824 TMB589788:TMB589824 TVX589788:TVX589824 UFT589788:UFT589824 UPP589788:UPP589824 UZL589788:UZL589824 VJH589788:VJH589824 VTD589788:VTD589824 WCZ589788:WCZ589824 WMV589788:WMV589824 WWR589788:WWR589824 KF655324:KF655360 UB655324:UB655360 ADX655324:ADX655360 ANT655324:ANT655360 AXP655324:AXP655360 BHL655324:BHL655360 BRH655324:BRH655360 CBD655324:CBD655360 CKZ655324:CKZ655360 CUV655324:CUV655360 DER655324:DER655360 DON655324:DON655360 DYJ655324:DYJ655360 EIF655324:EIF655360 ESB655324:ESB655360 FBX655324:FBX655360 FLT655324:FLT655360 FVP655324:FVP655360 GFL655324:GFL655360 GPH655324:GPH655360 GZD655324:GZD655360 HIZ655324:HIZ655360 HSV655324:HSV655360 ICR655324:ICR655360 IMN655324:IMN655360 IWJ655324:IWJ655360 JGF655324:JGF655360 JQB655324:JQB655360 JZX655324:JZX655360 KJT655324:KJT655360 KTP655324:KTP655360 LDL655324:LDL655360 LNH655324:LNH655360 LXD655324:LXD655360 MGZ655324:MGZ655360 MQV655324:MQV655360 NAR655324:NAR655360 NKN655324:NKN655360 NUJ655324:NUJ655360 OEF655324:OEF655360 OOB655324:OOB655360 OXX655324:OXX655360 PHT655324:PHT655360 PRP655324:PRP655360 QBL655324:QBL655360 QLH655324:QLH655360 QVD655324:QVD655360 REZ655324:REZ655360 ROV655324:ROV655360 RYR655324:RYR655360 SIN655324:SIN655360 SSJ655324:SSJ655360 TCF655324:TCF655360 TMB655324:TMB655360 TVX655324:TVX655360 UFT655324:UFT655360 UPP655324:UPP655360 UZL655324:UZL655360 VJH655324:VJH655360 VTD655324:VTD655360 WCZ655324:WCZ655360 WMV655324:WMV655360 WWR655324:WWR655360 KF720860:KF720896 UB720860:UB720896 ADX720860:ADX720896 ANT720860:ANT720896 AXP720860:AXP720896 BHL720860:BHL720896 BRH720860:BRH720896 CBD720860:CBD720896 CKZ720860:CKZ720896 CUV720860:CUV720896 DER720860:DER720896 DON720860:DON720896 DYJ720860:DYJ720896 EIF720860:EIF720896 ESB720860:ESB720896 FBX720860:FBX720896 FLT720860:FLT720896 FVP720860:FVP720896 GFL720860:GFL720896 GPH720860:GPH720896 GZD720860:GZD720896 HIZ720860:HIZ720896 HSV720860:HSV720896 ICR720860:ICR720896 IMN720860:IMN720896 IWJ720860:IWJ720896 JGF720860:JGF720896 JQB720860:JQB720896 JZX720860:JZX720896 KJT720860:KJT720896 KTP720860:KTP720896 LDL720860:LDL720896 LNH720860:LNH720896 LXD720860:LXD720896 MGZ720860:MGZ720896 MQV720860:MQV720896 NAR720860:NAR720896 NKN720860:NKN720896 NUJ720860:NUJ720896 OEF720860:OEF720896 OOB720860:OOB720896 OXX720860:OXX720896 PHT720860:PHT720896 PRP720860:PRP720896 QBL720860:QBL720896 QLH720860:QLH720896 QVD720860:QVD720896 REZ720860:REZ720896 ROV720860:ROV720896 RYR720860:RYR720896 SIN720860:SIN720896 SSJ720860:SSJ720896 TCF720860:TCF720896 TMB720860:TMB720896 TVX720860:TVX720896 UFT720860:UFT720896 UPP720860:UPP720896 UZL720860:UZL720896 VJH720860:VJH720896 VTD720860:VTD720896 WCZ720860:WCZ720896 WMV720860:WMV720896 WWR720860:WWR720896 KF786396:KF786432 UB786396:UB786432 ADX786396:ADX786432 ANT786396:ANT786432 AXP786396:AXP786432 BHL786396:BHL786432 BRH786396:BRH786432 CBD786396:CBD786432 CKZ786396:CKZ786432 CUV786396:CUV786432 DER786396:DER786432 DON786396:DON786432 DYJ786396:DYJ786432 EIF786396:EIF786432 ESB786396:ESB786432 FBX786396:FBX786432 FLT786396:FLT786432 FVP786396:FVP786432 GFL786396:GFL786432 GPH786396:GPH786432 GZD786396:GZD786432 HIZ786396:HIZ786432 HSV786396:HSV786432 ICR786396:ICR786432 IMN786396:IMN786432 IWJ786396:IWJ786432 JGF786396:JGF786432 JQB786396:JQB786432 JZX786396:JZX786432 KJT786396:KJT786432 KTP786396:KTP786432 LDL786396:LDL786432 LNH786396:LNH786432 LXD786396:LXD786432 MGZ786396:MGZ786432 MQV786396:MQV786432 NAR786396:NAR786432 NKN786396:NKN786432 NUJ786396:NUJ786432 OEF786396:OEF786432 OOB786396:OOB786432 OXX786396:OXX786432 PHT786396:PHT786432 PRP786396:PRP786432 QBL786396:QBL786432 QLH786396:QLH786432 QVD786396:QVD786432 REZ786396:REZ786432 ROV786396:ROV786432 RYR786396:RYR786432 SIN786396:SIN786432 SSJ786396:SSJ786432 TCF786396:TCF786432 TMB786396:TMB786432 TVX786396:TVX786432 UFT786396:UFT786432 UPP786396:UPP786432 UZL786396:UZL786432 VJH786396:VJH786432 VTD786396:VTD786432 WCZ786396:WCZ786432 WMV786396:WMV786432 WWR786396:WWR786432 KF851932:KF851968 UB851932:UB851968 ADX851932:ADX851968 ANT851932:ANT851968 AXP851932:AXP851968 BHL851932:BHL851968 BRH851932:BRH851968 CBD851932:CBD851968 CKZ851932:CKZ851968 CUV851932:CUV851968 DER851932:DER851968 DON851932:DON851968 DYJ851932:DYJ851968 EIF851932:EIF851968 ESB851932:ESB851968 FBX851932:FBX851968 FLT851932:FLT851968 FVP851932:FVP851968 GFL851932:GFL851968 GPH851932:GPH851968 GZD851932:GZD851968 HIZ851932:HIZ851968 HSV851932:HSV851968 ICR851932:ICR851968 IMN851932:IMN851968 IWJ851932:IWJ851968 JGF851932:JGF851968 JQB851932:JQB851968 JZX851932:JZX851968 KJT851932:KJT851968 KTP851932:KTP851968 LDL851932:LDL851968 LNH851932:LNH851968 LXD851932:LXD851968 MGZ851932:MGZ851968 MQV851932:MQV851968 NAR851932:NAR851968 NKN851932:NKN851968 NUJ851932:NUJ851968 OEF851932:OEF851968 OOB851932:OOB851968 OXX851932:OXX851968 PHT851932:PHT851968 PRP851932:PRP851968 QBL851932:QBL851968 QLH851932:QLH851968 QVD851932:QVD851968 REZ851932:REZ851968 ROV851932:ROV851968 RYR851932:RYR851968 SIN851932:SIN851968 SSJ851932:SSJ851968 TCF851932:TCF851968 TMB851932:TMB851968 TVX851932:TVX851968 UFT851932:UFT851968 UPP851932:UPP851968 UZL851932:UZL851968 VJH851932:VJH851968 VTD851932:VTD851968 WCZ851932:WCZ851968 WMV851932:WMV851968 WWR851932:WWR851968 KF917468:KF917504 UB917468:UB917504 ADX917468:ADX917504 ANT917468:ANT917504 AXP917468:AXP917504 BHL917468:BHL917504 BRH917468:BRH917504 CBD917468:CBD917504 CKZ917468:CKZ917504 CUV917468:CUV917504 DER917468:DER917504 DON917468:DON917504 DYJ917468:DYJ917504 EIF917468:EIF917504 ESB917468:ESB917504 FBX917468:FBX917504 FLT917468:FLT917504 FVP917468:FVP917504 GFL917468:GFL917504 GPH917468:GPH917504 GZD917468:GZD917504 HIZ917468:HIZ917504 HSV917468:HSV917504 ICR917468:ICR917504 IMN917468:IMN917504 IWJ917468:IWJ917504 JGF917468:JGF917504 JQB917468:JQB917504 JZX917468:JZX917504 KJT917468:KJT917504 KTP917468:KTP917504 LDL917468:LDL917504 LNH917468:LNH917504 LXD917468:LXD917504 MGZ917468:MGZ917504 MQV917468:MQV917504 NAR917468:NAR917504 NKN917468:NKN917504 NUJ917468:NUJ917504 OEF917468:OEF917504 OOB917468:OOB917504 OXX917468:OXX917504 PHT917468:PHT917504 PRP917468:PRP917504 QBL917468:QBL917504 QLH917468:QLH917504 QVD917468:QVD917504 REZ917468:REZ917504 ROV917468:ROV917504 RYR917468:RYR917504 SIN917468:SIN917504 SSJ917468:SSJ917504 TCF917468:TCF917504 TMB917468:TMB917504 TVX917468:TVX917504 UFT917468:UFT917504 UPP917468:UPP917504 UZL917468:UZL917504 VJH917468:VJH917504 VTD917468:VTD917504 WCZ917468:WCZ917504 WMV917468:WMV917504 WWR917468:WWR917504 KF983004:KF983040 UB983004:UB983040 ADX983004:ADX983040 ANT983004:ANT983040 AXP983004:AXP983040 BHL983004:BHL983040 BRH983004:BRH983040 CBD983004:CBD983040 CKZ983004:CKZ983040 CUV983004:CUV983040 DER983004:DER983040 DON983004:DON983040 DYJ983004:DYJ983040 EIF983004:EIF983040 ESB983004:ESB983040 FBX983004:FBX983040 FLT983004:FLT983040 FVP983004:FVP983040 GFL983004:GFL983040 GPH983004:GPH983040 GZD983004:GZD983040 HIZ983004:HIZ983040 HSV983004:HSV983040 ICR983004:ICR983040 IMN983004:IMN983040 IWJ983004:IWJ983040 JGF983004:JGF983040 JQB983004:JQB983040 JZX983004:JZX983040 KJT983004:KJT983040 KTP983004:KTP983040 LDL983004:LDL983040 LNH983004:LNH983040 LXD983004:LXD983040 MGZ983004:MGZ983040 MQV983004:MQV983040 NAR983004:NAR983040 NKN983004:NKN983040 NUJ983004:NUJ983040 OEF983004:OEF983040 OOB983004:OOB983040 OXX983004:OXX983040 PHT983004:PHT983040 PRP983004:PRP983040 QBL983004:QBL983040 QLH983004:QLH983040 QVD983004:QVD983040 REZ983004:REZ983040 ROV983004:ROV983040 RYR983004:RYR983040 SIN983004:SIN983040 SSJ983004:SSJ983040 TCF983004:TCF983040 TMB983004:TMB983040 TVX983004:TVX983040 UFT983004:UFT983040 UPP983004:UPP983040 UZL983004:UZL983040 VJH983004:VJH983040 VTD983004:VTD983040 WCZ983004:WCZ983040 WMV983004:WMV983040 WWR983004:WWR983040" xr:uid="{E18DFB2A-784C-4454-A814-5F1FD574867D}">
      <formula1>MOD(KF65500,1)&lt;0.00001</formula1>
    </dataValidation>
  </dataValidations>
  <pageMargins left="0.35433070866141736" right="0.35433070866141736" top="0.19685039370078741" bottom="0.19685039370078741" header="0" footer="0"/>
  <pageSetup paperSize="9" fitToHeight="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BC6D4-E1BA-45C6-8C84-41E8EFA052E4}">
  <dimension ref="B2:I27"/>
  <sheetViews>
    <sheetView workbookViewId="0">
      <selection activeCell="I9" sqref="I9"/>
    </sheetView>
  </sheetViews>
  <sheetFormatPr defaultRowHeight="15" x14ac:dyDescent="0.25"/>
  <cols>
    <col min="2" max="2" width="23.28515625" customWidth="1"/>
    <col min="3" max="6" width="11.7109375" customWidth="1"/>
  </cols>
  <sheetData>
    <row r="2" spans="2:9" ht="30" customHeight="1" x14ac:dyDescent="0.25">
      <c r="B2" s="1"/>
      <c r="C2" s="7" t="s">
        <v>10</v>
      </c>
      <c r="D2" s="7"/>
      <c r="E2" s="7" t="s">
        <v>12</v>
      </c>
      <c r="F2" s="7" t="s">
        <v>11</v>
      </c>
    </row>
    <row r="3" spans="2:9" ht="21.75" customHeight="1" x14ac:dyDescent="0.25">
      <c r="B3" s="8" t="s">
        <v>14</v>
      </c>
      <c r="C3" s="9"/>
      <c r="D3" s="9"/>
      <c r="E3" s="10">
        <f>E4+E7+E10+E13+E16+E19+E22+E25</f>
        <v>234</v>
      </c>
      <c r="F3" s="10">
        <f>F4+F7+F10+F13+F16+F19+F22+F25</f>
        <v>468</v>
      </c>
    </row>
    <row r="4" spans="2:9" x14ac:dyDescent="0.25">
      <c r="B4" s="2" t="s">
        <v>0</v>
      </c>
      <c r="C4" s="5">
        <f>C5+C6</f>
        <v>20</v>
      </c>
      <c r="D4" s="5">
        <f t="shared" ref="D4:F4" si="0">D5+D6</f>
        <v>15</v>
      </c>
      <c r="E4" s="5">
        <f t="shared" si="0"/>
        <v>30</v>
      </c>
      <c r="F4" s="5">
        <f t="shared" si="0"/>
        <v>60</v>
      </c>
    </row>
    <row r="5" spans="2:9" x14ac:dyDescent="0.25">
      <c r="B5" s="3" t="s">
        <v>1</v>
      </c>
      <c r="C5" s="6">
        <v>12</v>
      </c>
      <c r="D5" s="6">
        <v>9</v>
      </c>
      <c r="E5" s="6">
        <f>D5*2</f>
        <v>18</v>
      </c>
      <c r="F5" s="6">
        <f>D5*4</f>
        <v>36</v>
      </c>
    </row>
    <row r="6" spans="2:9" x14ac:dyDescent="0.25">
      <c r="B6" s="4"/>
      <c r="C6" s="6">
        <v>8</v>
      </c>
      <c r="D6" s="6">
        <v>6</v>
      </c>
      <c r="E6" s="6">
        <f>D6*2</f>
        <v>12</v>
      </c>
      <c r="F6" s="6">
        <f>D6*4</f>
        <v>24</v>
      </c>
    </row>
    <row r="7" spans="2:9" x14ac:dyDescent="0.25">
      <c r="B7" s="2" t="s">
        <v>2</v>
      </c>
      <c r="C7" s="5">
        <f>C8+C9</f>
        <v>21</v>
      </c>
      <c r="D7" s="5">
        <f t="shared" ref="D7" si="1">D8+D9</f>
        <v>13</v>
      </c>
      <c r="E7" s="5">
        <f>E8+E9</f>
        <v>26</v>
      </c>
      <c r="F7" s="5">
        <f>F8+F9</f>
        <v>52</v>
      </c>
    </row>
    <row r="8" spans="2:9" x14ac:dyDescent="0.25">
      <c r="B8" s="3" t="s">
        <v>1</v>
      </c>
      <c r="C8" s="6">
        <v>12</v>
      </c>
      <c r="D8" s="6">
        <v>8</v>
      </c>
      <c r="E8" s="6">
        <f>D8*2</f>
        <v>16</v>
      </c>
      <c r="F8" s="6">
        <f>D8*4</f>
        <v>32</v>
      </c>
      <c r="I8">
        <f>52.6/21</f>
        <v>2.5047619047619047</v>
      </c>
    </row>
    <row r="9" spans="2:9" x14ac:dyDescent="0.25">
      <c r="B9" s="4" t="s">
        <v>13</v>
      </c>
      <c r="C9" s="6">
        <v>9</v>
      </c>
      <c r="D9" s="6">
        <v>5</v>
      </c>
      <c r="E9" s="6">
        <f>D9*2</f>
        <v>10</v>
      </c>
      <c r="F9" s="6">
        <f>D9*4</f>
        <v>20</v>
      </c>
    </row>
    <row r="10" spans="2:9" x14ac:dyDescent="0.25">
      <c r="B10" s="2" t="s">
        <v>3</v>
      </c>
      <c r="C10" s="5">
        <f>C11+C12</f>
        <v>30</v>
      </c>
      <c r="D10" s="5">
        <f t="shared" ref="D10" si="2">D11+D12</f>
        <v>20</v>
      </c>
      <c r="E10" s="5">
        <f t="shared" ref="E10" si="3">E11+E12</f>
        <v>40</v>
      </c>
      <c r="F10" s="5">
        <f t="shared" ref="F10" si="4">F11+F12</f>
        <v>80</v>
      </c>
    </row>
    <row r="11" spans="2:9" x14ac:dyDescent="0.25">
      <c r="B11" s="3" t="s">
        <v>1</v>
      </c>
      <c r="C11" s="6">
        <v>18</v>
      </c>
      <c r="D11" s="6">
        <v>13</v>
      </c>
      <c r="E11" s="6">
        <f>D11*2</f>
        <v>26</v>
      </c>
      <c r="F11" s="6">
        <f>D11*4</f>
        <v>52</v>
      </c>
    </row>
    <row r="12" spans="2:9" x14ac:dyDescent="0.25">
      <c r="B12" s="4" t="s">
        <v>13</v>
      </c>
      <c r="C12" s="6">
        <v>12</v>
      </c>
      <c r="D12" s="6">
        <v>7</v>
      </c>
      <c r="E12" s="6">
        <f>D12*2</f>
        <v>14</v>
      </c>
      <c r="F12" s="6">
        <f>D12*4</f>
        <v>28</v>
      </c>
    </row>
    <row r="13" spans="2:9" x14ac:dyDescent="0.25">
      <c r="B13" s="2" t="s">
        <v>4</v>
      </c>
      <c r="C13" s="5">
        <f>C14+C15</f>
        <v>16</v>
      </c>
      <c r="D13" s="5">
        <f t="shared" ref="D13" si="5">D14+D15</f>
        <v>10</v>
      </c>
      <c r="E13" s="5">
        <f t="shared" ref="E13" si="6">E14+E15</f>
        <v>20</v>
      </c>
      <c r="F13" s="5">
        <f t="shared" ref="F13" si="7">F14+F15</f>
        <v>40</v>
      </c>
    </row>
    <row r="14" spans="2:9" x14ac:dyDescent="0.25">
      <c r="B14" s="3" t="s">
        <v>1</v>
      </c>
      <c r="C14" s="6">
        <v>8</v>
      </c>
      <c r="D14" s="6">
        <v>4</v>
      </c>
      <c r="E14" s="6">
        <f>D14*2</f>
        <v>8</v>
      </c>
      <c r="F14" s="6">
        <f>D14*4</f>
        <v>16</v>
      </c>
    </row>
    <row r="15" spans="2:9" x14ac:dyDescent="0.25">
      <c r="B15" s="4" t="s">
        <v>13</v>
      </c>
      <c r="C15" s="6">
        <v>8</v>
      </c>
      <c r="D15" s="6">
        <v>6</v>
      </c>
      <c r="E15" s="6">
        <f>D15*2</f>
        <v>12</v>
      </c>
      <c r="F15" s="6">
        <f>D15*4</f>
        <v>24</v>
      </c>
    </row>
    <row r="16" spans="2:9" x14ac:dyDescent="0.25">
      <c r="B16" s="2" t="s">
        <v>5</v>
      </c>
      <c r="C16" s="5">
        <f t="shared" ref="C16" si="8">C17+C18</f>
        <v>0</v>
      </c>
      <c r="D16" s="5">
        <f t="shared" ref="D16" si="9">D17+D18</f>
        <v>15</v>
      </c>
      <c r="E16" s="5">
        <f t="shared" ref="E16" si="10">E17+E18</f>
        <v>30</v>
      </c>
      <c r="F16" s="5">
        <f t="shared" ref="F16" si="11">F17+F18</f>
        <v>60</v>
      </c>
    </row>
    <row r="17" spans="2:6" x14ac:dyDescent="0.25">
      <c r="B17" s="3" t="s">
        <v>1</v>
      </c>
      <c r="C17" s="6"/>
      <c r="D17" s="6">
        <v>7</v>
      </c>
      <c r="E17" s="6">
        <f t="shared" ref="E17:E18" si="12">D17*2</f>
        <v>14</v>
      </c>
      <c r="F17" s="6">
        <f t="shared" ref="F17:F27" si="13">D17*4</f>
        <v>28</v>
      </c>
    </row>
    <row r="18" spans="2:6" x14ac:dyDescent="0.25">
      <c r="B18" s="4" t="s">
        <v>13</v>
      </c>
      <c r="C18" s="6"/>
      <c r="D18" s="6">
        <v>8</v>
      </c>
      <c r="E18" s="6">
        <f t="shared" si="12"/>
        <v>16</v>
      </c>
      <c r="F18" s="6">
        <f t="shared" si="13"/>
        <v>32</v>
      </c>
    </row>
    <row r="19" spans="2:6" x14ac:dyDescent="0.25">
      <c r="B19" s="2" t="s">
        <v>6</v>
      </c>
      <c r="C19" s="5">
        <f t="shared" ref="C19" si="14">C20+C21</f>
        <v>16</v>
      </c>
      <c r="D19" s="5">
        <f t="shared" ref="D19" si="15">D20+D21</f>
        <v>16</v>
      </c>
      <c r="E19" s="5">
        <f t="shared" ref="E19" si="16">E20+E21</f>
        <v>32</v>
      </c>
      <c r="F19" s="5">
        <f t="shared" ref="F19" si="17">F20+F21</f>
        <v>64</v>
      </c>
    </row>
    <row r="20" spans="2:6" x14ac:dyDescent="0.25">
      <c r="B20" s="3" t="s">
        <v>1</v>
      </c>
      <c r="C20" s="6">
        <v>8</v>
      </c>
      <c r="D20" s="6">
        <v>8</v>
      </c>
      <c r="E20" s="6">
        <f t="shared" ref="E20:E21" si="18">D20*2</f>
        <v>16</v>
      </c>
      <c r="F20" s="6">
        <f t="shared" ref="F20:F27" si="19">D20*4</f>
        <v>32</v>
      </c>
    </row>
    <row r="21" spans="2:6" x14ac:dyDescent="0.25">
      <c r="B21" s="4" t="s">
        <v>13</v>
      </c>
      <c r="C21" s="6">
        <v>8</v>
      </c>
      <c r="D21" s="6">
        <v>8</v>
      </c>
      <c r="E21" s="6">
        <f t="shared" si="18"/>
        <v>16</v>
      </c>
      <c r="F21" s="6">
        <f t="shared" si="19"/>
        <v>32</v>
      </c>
    </row>
    <row r="22" spans="2:6" x14ac:dyDescent="0.25">
      <c r="B22" s="2" t="s">
        <v>8</v>
      </c>
      <c r="C22" s="5">
        <f t="shared" ref="C22" si="20">C23+C24</f>
        <v>16</v>
      </c>
      <c r="D22" s="5">
        <f t="shared" ref="D22" si="21">D23+D24</f>
        <v>12</v>
      </c>
      <c r="E22" s="5">
        <f t="shared" ref="E22" si="22">E23+E24</f>
        <v>24</v>
      </c>
      <c r="F22" s="5">
        <f t="shared" ref="F22" si="23">F23+F24</f>
        <v>48</v>
      </c>
    </row>
    <row r="23" spans="2:6" x14ac:dyDescent="0.25">
      <c r="B23" s="3" t="s">
        <v>1</v>
      </c>
      <c r="C23" s="6">
        <v>8</v>
      </c>
      <c r="D23" s="6">
        <v>6</v>
      </c>
      <c r="E23" s="6">
        <f t="shared" ref="E23:E24" si="24">D23*2</f>
        <v>12</v>
      </c>
      <c r="F23" s="6">
        <f t="shared" ref="F23:F27" si="25">D23*4</f>
        <v>24</v>
      </c>
    </row>
    <row r="24" spans="2:6" x14ac:dyDescent="0.25">
      <c r="B24" s="4" t="s">
        <v>15</v>
      </c>
      <c r="C24" s="6">
        <v>8</v>
      </c>
      <c r="D24" s="6">
        <v>6</v>
      </c>
      <c r="E24" s="6">
        <f t="shared" si="24"/>
        <v>12</v>
      </c>
      <c r="F24" s="6">
        <f t="shared" si="25"/>
        <v>24</v>
      </c>
    </row>
    <row r="25" spans="2:6" x14ac:dyDescent="0.25">
      <c r="B25" s="2" t="s">
        <v>9</v>
      </c>
      <c r="C25" s="5">
        <f t="shared" ref="C25" si="26">C26+C27</f>
        <v>12</v>
      </c>
      <c r="D25" s="5">
        <f t="shared" ref="D25" si="27">D26+D27</f>
        <v>16</v>
      </c>
      <c r="E25" s="5">
        <f t="shared" ref="E25" si="28">E26+E27</f>
        <v>32</v>
      </c>
      <c r="F25" s="5">
        <f t="shared" ref="F25" si="29">F26+F27</f>
        <v>64</v>
      </c>
    </row>
    <row r="26" spans="2:6" x14ac:dyDescent="0.25">
      <c r="B26" s="3" t="s">
        <v>1</v>
      </c>
      <c r="C26" s="6"/>
      <c r="D26" s="6">
        <v>8</v>
      </c>
      <c r="E26" s="6">
        <f t="shared" ref="E26:E27" si="30">D26*2</f>
        <v>16</v>
      </c>
      <c r="F26" s="6">
        <f t="shared" ref="F26:F27" si="31">D26*4</f>
        <v>32</v>
      </c>
    </row>
    <row r="27" spans="2:6" x14ac:dyDescent="0.25">
      <c r="B27" s="4" t="s">
        <v>13</v>
      </c>
      <c r="C27" s="6">
        <v>12</v>
      </c>
      <c r="D27" s="6">
        <v>8</v>
      </c>
      <c r="E27" s="6">
        <f t="shared" si="30"/>
        <v>16</v>
      </c>
      <c r="F27" s="6">
        <f t="shared" si="31"/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 2017</vt:lpstr>
      <vt:lpstr>Лист1</vt:lpstr>
      <vt:lpstr>' 2017'!Заголовки_для_печати</vt:lpstr>
      <vt:lpstr>' 2017'!Область_печати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novikovaon</dc:creator>
  <cp:lastModifiedBy>novikovaon</cp:lastModifiedBy>
  <dcterms:created xsi:type="dcterms:W3CDTF">2019-05-24T10:16:43Z</dcterms:created>
  <dcterms:modified xsi:type="dcterms:W3CDTF">2019-05-24T11:28:33Z</dcterms:modified>
</cp:coreProperties>
</file>