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kovaon\Desktop\2019\План 2019\"/>
    </mc:Choice>
  </mc:AlternateContent>
  <xr:revisionPtr revIDLastSave="0" documentId="13_ncr:1_{4CCD9ACC-500D-4830-90ED-AEE86EB390EB}" xr6:coauthVersionLast="41" xr6:coauthVersionMax="41" xr10:uidLastSave="{00000000-0000-0000-0000-000000000000}"/>
  <bookViews>
    <workbookView xWindow="-120" yWindow="-120" windowWidth="29040" windowHeight="15840" tabRatio="591" firstSheet="1" activeTab="1" xr2:uid="{7A4B280D-98F9-4B41-A628-1614FAB1BDFA}"/>
  </bookViews>
  <sheets>
    <sheet name="Пр1-План" sheetId="3" r:id="rId1"/>
    <sheet name="Пр2-План" sheetId="5" r:id="rId2"/>
    <sheet name="Пр 3 Теплоизоляция" sheetId="6" r:id="rId3"/>
    <sheet name="Пр 1 Слух.Окна" sheetId="7" r:id="rId4"/>
    <sheet name="Пр2" sheetId="8" r:id="rId5"/>
    <sheet name="потребность в деньгах" sheetId="9" r:id="rId6"/>
  </sheets>
  <definedNames>
    <definedName name="_xlnm._FilterDatabase" localSheetId="3" hidden="1">'Пр 1 Слух.Окна'!$A$6:$O$33</definedName>
    <definedName name="_xlnm._FilterDatabase" localSheetId="0" hidden="1">'Пр1-План'!$A$7:$BA$37</definedName>
    <definedName name="_xlnm._FilterDatabase" localSheetId="4" hidden="1">Пр2!$A$6:$N$33</definedName>
    <definedName name="_xlnm._FilterDatabase" localSheetId="1" hidden="1">'Пр2-План'!$A$7:$AS$35</definedName>
    <definedName name="_xlnm.Print_Area" localSheetId="5">'потребность в деньгах'!$A$1:$H$6</definedName>
    <definedName name="_xlnm.Print_Area" localSheetId="3">'Пр 1 Слух.Окна'!$A$1:$L$44</definedName>
    <definedName name="_xlnm.Print_Area" localSheetId="0">'Пр1-План'!$A$1:$BA$42</definedName>
    <definedName name="_xlnm.Print_Area" localSheetId="4">Пр2!$A$1:$K$38</definedName>
    <definedName name="_xlnm.Print_Area" localSheetId="1">'Пр2-План'!$A$1:$AV$44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1" i="5" l="1"/>
  <c r="AD41" i="5"/>
  <c r="X41" i="5"/>
  <c r="W41" i="5"/>
  <c r="M41" i="5"/>
  <c r="H41" i="5"/>
  <c r="C41" i="5"/>
  <c r="AJ35" i="5" l="1"/>
  <c r="E32" i="8" l="1"/>
  <c r="E31" i="8"/>
  <c r="A17" i="8"/>
  <c r="A18" i="8"/>
  <c r="A19" i="8" s="1"/>
  <c r="A20" i="8" s="1"/>
  <c r="A21" i="8" s="1"/>
  <c r="A22" i="8" s="1"/>
  <c r="A23" i="8" s="1"/>
  <c r="E33" i="7"/>
  <c r="X35" i="5"/>
  <c r="AB35" i="3"/>
  <c r="AC35" i="3"/>
  <c r="P35" i="3"/>
  <c r="J35" i="3"/>
  <c r="I35" i="3"/>
  <c r="D35" i="3"/>
  <c r="C35" i="3"/>
  <c r="A20" i="3"/>
  <c r="A21" i="3"/>
  <c r="A22" i="3" s="1"/>
  <c r="A23" i="3" s="1"/>
  <c r="A24" i="3" s="1"/>
  <c r="A25" i="3" s="1"/>
  <c r="A26" i="3" s="1"/>
  <c r="A27" i="3" s="1"/>
  <c r="A20" i="5"/>
  <c r="A21" i="5"/>
  <c r="A22" i="5" s="1"/>
  <c r="D20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8" i="5"/>
  <c r="AD35" i="5"/>
  <c r="AE38" i="5"/>
  <c r="I9" i="5" l="1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8" i="5"/>
  <c r="I35" i="5"/>
  <c r="I36" i="5" s="1"/>
  <c r="S36" i="5"/>
  <c r="C35" i="5"/>
  <c r="H35" i="5"/>
  <c r="K35" i="5"/>
  <c r="J35" i="5"/>
  <c r="S35" i="5"/>
  <c r="N20" i="5"/>
  <c r="AJ20" i="5" l="1"/>
  <c r="D21" i="5"/>
  <c r="N21" i="5"/>
  <c r="Y21" i="5"/>
  <c r="AJ21" i="5"/>
  <c r="AU20" i="5" l="1"/>
  <c r="AV20" i="5" s="1"/>
  <c r="AU21" i="5"/>
  <c r="AT35" i="5"/>
  <c r="C33" i="8"/>
  <c r="D33" i="8"/>
  <c r="E33" i="8"/>
  <c r="A8" i="8"/>
  <c r="C33" i="7" l="1"/>
  <c r="D33" i="7"/>
  <c r="A8" i="7"/>
  <c r="W35" i="5" l="1"/>
  <c r="A9" i="5"/>
  <c r="AQ35" i="5"/>
  <c r="AP35" i="5"/>
  <c r="AO35" i="5"/>
  <c r="AN35" i="5"/>
  <c r="AL35" i="5"/>
  <c r="AK35" i="5"/>
  <c r="AI35" i="5"/>
  <c r="AG35" i="5"/>
  <c r="AF35" i="5"/>
  <c r="AB35" i="5"/>
  <c r="AA35" i="5"/>
  <c r="Z35" i="5"/>
  <c r="U35" i="5"/>
  <c r="T35" i="5"/>
  <c r="R35" i="5"/>
  <c r="P35" i="5"/>
  <c r="O35" i="5"/>
  <c r="M35" i="5"/>
  <c r="F35" i="5"/>
  <c r="E35" i="5"/>
  <c r="BA35" i="3"/>
  <c r="AY35" i="3"/>
  <c r="AX35" i="3"/>
  <c r="AV35" i="3"/>
  <c r="AU35" i="3"/>
  <c r="AS35" i="3"/>
  <c r="AR35" i="3"/>
  <c r="AL35" i="3"/>
  <c r="AP35" i="3"/>
  <c r="AO35" i="3"/>
  <c r="AM35" i="3"/>
  <c r="AJ35" i="3"/>
  <c r="AI35" i="3"/>
  <c r="AG35" i="3"/>
  <c r="AF35" i="3"/>
  <c r="AE35" i="3"/>
  <c r="AA35" i="3"/>
  <c r="Y35" i="3"/>
  <c r="X35" i="3"/>
  <c r="V35" i="3"/>
  <c r="U35" i="3"/>
  <c r="S35" i="3"/>
  <c r="R35" i="3"/>
  <c r="O35" i="3"/>
  <c r="M35" i="3"/>
  <c r="L35" i="3"/>
  <c r="G35" i="3"/>
  <c r="F35" i="3"/>
  <c r="A9" i="3"/>
  <c r="BB9" i="3"/>
  <c r="BB10" i="3"/>
  <c r="BB11" i="3"/>
  <c r="BB12" i="3"/>
  <c r="BB14" i="3"/>
  <c r="BB15" i="3"/>
  <c r="BB16" i="3"/>
  <c r="BB17" i="3"/>
  <c r="BB18" i="3"/>
  <c r="BB19" i="3"/>
  <c r="BB22" i="3"/>
  <c r="BB23" i="3"/>
  <c r="BB24" i="3"/>
  <c r="BB25" i="3"/>
  <c r="BB26" i="3"/>
  <c r="BB28" i="3"/>
  <c r="BB30" i="3"/>
  <c r="BB31" i="3"/>
  <c r="BB32" i="3"/>
  <c r="BB33" i="3"/>
  <c r="BB34" i="3"/>
  <c r="BB8" i="3"/>
  <c r="AE35" i="5"/>
  <c r="AE36" i="5" s="1"/>
  <c r="Y34" i="5"/>
  <c r="Y15" i="5"/>
  <c r="Y16" i="5"/>
  <c r="Y17" i="5"/>
  <c r="Y18" i="5"/>
  <c r="Y19" i="5"/>
  <c r="Y22" i="5"/>
  <c r="Y23" i="5"/>
  <c r="Y24" i="5"/>
  <c r="Y25" i="5"/>
  <c r="Y14" i="5"/>
  <c r="D11" i="5"/>
  <c r="N11" i="5"/>
  <c r="Y11" i="5"/>
  <c r="AJ11" i="5"/>
  <c r="Y10" i="5"/>
  <c r="Y12" i="5"/>
  <c r="Y9" i="5"/>
  <c r="AU11" i="5" l="1"/>
  <c r="AV11" i="5" s="1"/>
  <c r="Y28" i="5"/>
  <c r="AJ9" i="5" l="1"/>
  <c r="AJ10" i="5"/>
  <c r="AJ12" i="5"/>
  <c r="AJ13" i="5"/>
  <c r="AJ14" i="5"/>
  <c r="AJ15" i="5"/>
  <c r="AJ16" i="5"/>
  <c r="AJ17" i="5"/>
  <c r="AJ18" i="5"/>
  <c r="AJ19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8" i="5"/>
  <c r="AJ36" i="5" s="1"/>
  <c r="N9" i="5"/>
  <c r="N10" i="5"/>
  <c r="N12" i="5"/>
  <c r="N13" i="5"/>
  <c r="N14" i="5"/>
  <c r="N15" i="5"/>
  <c r="N16" i="5"/>
  <c r="N17" i="5"/>
  <c r="N18" i="5"/>
  <c r="N19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8" i="5"/>
  <c r="N35" i="5" s="1"/>
  <c r="N36" i="5" s="1"/>
  <c r="D10" i="5"/>
  <c r="D12" i="5"/>
  <c r="D13" i="5"/>
  <c r="D14" i="5"/>
  <c r="D15" i="5"/>
  <c r="D16" i="5"/>
  <c r="D17" i="5"/>
  <c r="D18" i="5"/>
  <c r="D19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9" i="5"/>
  <c r="D35" i="5" l="1"/>
  <c r="D36" i="5" s="1"/>
  <c r="AU31" i="5"/>
  <c r="AV31" i="5" s="1"/>
  <c r="AU25" i="5"/>
  <c r="AV25" i="5" s="1"/>
  <c r="AU23" i="5"/>
  <c r="AV23" i="5" s="1"/>
  <c r="AU19" i="5"/>
  <c r="AV19" i="5" s="1"/>
  <c r="AU17" i="5"/>
  <c r="AV17" i="5" s="1"/>
  <c r="AU15" i="5"/>
  <c r="AV15" i="5" s="1"/>
  <c r="AU13" i="5"/>
  <c r="AU10" i="5"/>
  <c r="AV10" i="5" s="1"/>
  <c r="AU9" i="5"/>
  <c r="AV9" i="5" s="1"/>
  <c r="AU34" i="5"/>
  <c r="AV34" i="5" s="1"/>
  <c r="AU32" i="5"/>
  <c r="AV32" i="5" s="1"/>
  <c r="AU30" i="5"/>
  <c r="AV30" i="5" s="1"/>
  <c r="AU28" i="5"/>
  <c r="AV28" i="5" s="1"/>
  <c r="AU26" i="5"/>
  <c r="AV26" i="5" s="1"/>
  <c r="AU24" i="5"/>
  <c r="AV24" i="5" s="1"/>
  <c r="AU22" i="5"/>
  <c r="AV22" i="5" s="1"/>
  <c r="AU18" i="5"/>
  <c r="AV18" i="5" s="1"/>
  <c r="AU16" i="5"/>
  <c r="AV16" i="5" s="1"/>
  <c r="AU14" i="5"/>
  <c r="AV14" i="5" s="1"/>
  <c r="AU12" i="5"/>
  <c r="AV12" i="5" s="1"/>
  <c r="AU8" i="5"/>
  <c r="Y29" i="5"/>
  <c r="AU29" i="5" s="1"/>
  <c r="AV8" i="5" l="1"/>
  <c r="A9" i="8"/>
  <c r="A10" i="8" s="1"/>
  <c r="A11" i="8" s="1"/>
  <c r="A12" i="8" s="1"/>
  <c r="A13" i="8" s="1"/>
  <c r="A14" i="8" s="1"/>
  <c r="A15" i="8" s="1"/>
  <c r="A16" i="8" s="1"/>
  <c r="A24" i="8" s="1"/>
  <c r="A25" i="8" s="1"/>
  <c r="A26" i="8" s="1"/>
  <c r="A27" i="8" s="1"/>
  <c r="A28" i="8" s="1"/>
  <c r="A29" i="8" s="1"/>
  <c r="A30" i="8" s="1"/>
  <c r="A31" i="8" s="1"/>
  <c r="A32" i="8" s="1"/>
  <c r="A9" i="7"/>
  <c r="A10" i="7" s="1"/>
  <c r="A11" i="7" s="1"/>
  <c r="A12" i="7" s="1"/>
  <c r="A13" i="7" s="1"/>
  <c r="A14" i="7" s="1"/>
  <c r="A15" i="7" s="1"/>
  <c r="A16" i="7" l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Y33" i="5"/>
  <c r="AU33" i="5" s="1"/>
  <c r="AV33" i="5" s="1"/>
  <c r="AV35" i="5" s="1"/>
  <c r="Y27" i="5"/>
  <c r="Y35" i="5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17" i="7" l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23" i="5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C37" i="5"/>
  <c r="D39" i="5" s="1"/>
  <c r="AU27" i="5"/>
  <c r="AU35" i="5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8" i="3" s="1"/>
  <c r="A29" i="3" s="1"/>
  <c r="A30" i="3" s="1"/>
  <c r="A31" i="3" s="1"/>
  <c r="A32" i="3" s="1"/>
  <c r="A33" i="3" s="1"/>
  <c r="A34" i="3" s="1"/>
  <c r="AS35" i="5" l="1"/>
  <c r="V35" i="5"/>
  <c r="BA38" i="3"/>
  <c r="AV38" i="3"/>
  <c r="AU38" i="3"/>
  <c r="AJ38" i="3"/>
  <c r="AI38" i="3"/>
  <c r="O38" i="3"/>
  <c r="I38" i="3"/>
  <c r="D38" i="3"/>
  <c r="C38" i="3"/>
  <c r="J38" i="3"/>
  <c r="P38" i="3" l="1"/>
</calcChain>
</file>

<file path=xl/sharedStrings.xml><?xml version="1.0" encoding="utf-8"?>
<sst xmlns="http://schemas.openxmlformats.org/spreadsheetml/2006/main" count="590" uniqueCount="129">
  <si>
    <t>№ п/п</t>
  </si>
  <si>
    <t>Адрес МКД</t>
  </si>
  <si>
    <t xml:space="preserve"> Работы по нормализации ТВР чердачных помещений МКД, по видам работ:</t>
  </si>
  <si>
    <t xml:space="preserve">МКД в которых (предусмотрен)  соблюден                                                                                     полный комплекс работ </t>
  </si>
  <si>
    <t xml:space="preserve">      </t>
  </si>
  <si>
    <t>Теплоизоляция верхнего  розлива системы теплоснабжения                                                                                                 с применением минераловатных цилиндров из базальтового волокна, кашированных алюминиевой фольгой.</t>
  </si>
  <si>
    <t xml:space="preserve">Вывод  канализационных вытяжек за пределы кровли </t>
  </si>
  <si>
    <t>Теплоизоляция чердачного перекрытия</t>
  </si>
  <si>
    <t>Восстановление или расширение прикарнизных продухов (при наличии технической возможности)</t>
  </si>
  <si>
    <t>Теплоизоляция участков вентиляционных каналов, расположенных в чердачном помещении</t>
  </si>
  <si>
    <t>Теплоизоляция входов в чердачные помещения</t>
  </si>
  <si>
    <t xml:space="preserve">    </t>
  </si>
  <si>
    <t>План 2018 года</t>
  </si>
  <si>
    <t>Кол-во МКД</t>
  </si>
  <si>
    <t>пог.м.</t>
  </si>
  <si>
    <t>планируемый месяц выполнения работ</t>
  </si>
  <si>
    <t>Выполнено (год) /                                                   не требуется</t>
  </si>
  <si>
    <t>м.кв.</t>
  </si>
  <si>
    <t>ед.</t>
  </si>
  <si>
    <t>не требуется</t>
  </si>
  <si>
    <t>Всего:</t>
  </si>
  <si>
    <t xml:space="preserve">Генеральный директор </t>
  </si>
  <si>
    <t>Шмелева В.Н.</t>
  </si>
  <si>
    <t>Итого:</t>
  </si>
  <si>
    <t>Исполнитель,Новикова О.Н.</t>
  </si>
  <si>
    <t>422-49-46</t>
  </si>
  <si>
    <t>Примечание:</t>
  </si>
  <si>
    <t>1.в форме приведен пример заполнения</t>
  </si>
  <si>
    <t>2. графы 8, 14, 20, 26, 32, 38 подлежат обязательному заполнению, в случае отсутствия работ в плане на 2018 год.</t>
  </si>
  <si>
    <t>3. данные о фактическом исполнении заполняются с нарастающим итогом</t>
  </si>
  <si>
    <r>
      <t>4. в графе 39 указывается</t>
    </r>
    <r>
      <rPr>
        <b/>
        <u/>
        <sz val="11"/>
        <color theme="1"/>
        <rFont val="Times New Roman"/>
        <family val="1"/>
        <charset val="204"/>
      </rPr>
      <t xml:space="preserve"> только еденица </t>
    </r>
    <r>
      <rPr>
        <sz val="11"/>
        <color theme="1"/>
        <rFont val="Times New Roman"/>
        <family val="1"/>
        <charset val="204"/>
      </rPr>
      <t>после завершения полного комплекса работ по ТВР (не менее 4-х видов работ) с учетом ранее выполненных.</t>
    </r>
  </si>
  <si>
    <t>МКД в которых выполнен полный комплекс работ</t>
  </si>
  <si>
    <t xml:space="preserve">Удель ная  ст-ть выпол ненных работ </t>
  </si>
  <si>
    <t>Удельная стоимость выполненных работ</t>
  </si>
  <si>
    <t>пог.м</t>
  </si>
  <si>
    <t>стоимость тыс.руб.</t>
  </si>
  <si>
    <t>м.кв</t>
  </si>
  <si>
    <t>ИТОГО:</t>
  </si>
  <si>
    <t>Исполнитель Новикова О.Н.</t>
  </si>
  <si>
    <t>1. удельная стоимость выполненных работ расчитывается ( графа фактическая стоимость выполненных работ разделенная на графу  натуральный показатель фактически  выполненных работ )</t>
  </si>
  <si>
    <t>пример: графа 7 удельная стоимость выполненных работ по теплоизоляции верхнего розлива системы теплоснабжения = графа 6 фактическая стоимость выполненных работ / на графу 5. фактически выполненные работы п.м.</t>
  </si>
  <si>
    <t>План 2019 года</t>
  </si>
  <si>
    <t>Нормализация ТВР чердачных помещений, (А.П.)  всего, в  том числе:</t>
  </si>
  <si>
    <t>к-во домов</t>
  </si>
  <si>
    <t xml:space="preserve"> -     </t>
  </si>
  <si>
    <t>т.руб.</t>
  </si>
  <si>
    <t>Утепление (засыпка) чердачного перекрытия</t>
  </si>
  <si>
    <t>куб.м</t>
  </si>
  <si>
    <t>Теплоизоляция кровли</t>
  </si>
  <si>
    <t>т.кв.м</t>
  </si>
  <si>
    <t>Теплоизоляция верхнего розлива системы центрального отопления (по всей разводке)</t>
  </si>
  <si>
    <t>т.п.м</t>
  </si>
  <si>
    <t xml:space="preserve">Теплоизоляция участков вентиляционных каналов, расположенных в чердачном помещении </t>
  </si>
  <si>
    <t>Замена входных  дверей (в том числе теплоизоляция) в чердачное помещение</t>
  </si>
  <si>
    <t>шт.</t>
  </si>
  <si>
    <t xml:space="preserve">Устройство дополнительной вентиляции  в чердачном помещении (прикарнизных и коньковых продухов, слуховых окон) </t>
  </si>
  <si>
    <t>Вывод канализационных вытяжек за пределы кровли</t>
  </si>
  <si>
    <t xml:space="preserve">План мероприятий по нормализации температурно-влажностного режима чердачных помещений в многоквартирных домах, расположенных на территории                                                                                                                                                                                                                     </t>
  </si>
  <si>
    <t xml:space="preserve"> ООО "ЖКС г.Ломоносова" Петродворцового района Санкт-Петербурга на 2019 г.                                                                                                                                                                                                                                 </t>
  </si>
  <si>
    <t>Пояснения  о необходимости выполнения работ в случае если работы не включены в план в 2019 году</t>
  </si>
  <si>
    <t>Александровская 23а</t>
  </si>
  <si>
    <t>Александровская 20/16</t>
  </si>
  <si>
    <t>Александровская 25</t>
  </si>
  <si>
    <t>Владимирская 18а</t>
  </si>
  <si>
    <t>Владимирская 22</t>
  </si>
  <si>
    <t>Владимирская 26а</t>
  </si>
  <si>
    <t>Владимирская 26б</t>
  </si>
  <si>
    <t>Владимирская 4</t>
  </si>
  <si>
    <t>Дворцовый 32</t>
  </si>
  <si>
    <t>Дворцовый 36</t>
  </si>
  <si>
    <t>Дворцовый 38</t>
  </si>
  <si>
    <t>Красноармейская 10</t>
  </si>
  <si>
    <t>Красноармейская 12</t>
  </si>
  <si>
    <t>Красноармейская 4</t>
  </si>
  <si>
    <t>Красноармейская 8</t>
  </si>
  <si>
    <t>Красного Флота 1</t>
  </si>
  <si>
    <t>Победы 9</t>
  </si>
  <si>
    <t>Победы 11б</t>
  </si>
  <si>
    <t>Сафронова 10</t>
  </si>
  <si>
    <t>Сафронова 6</t>
  </si>
  <si>
    <t>Швейцарская 24</t>
  </si>
  <si>
    <t>Фактическое исполнение на _______ 2019</t>
  </si>
  <si>
    <t xml:space="preserve">Планируемая стоимость  работ  по нормализации температурно-влажностного режима чердачных помещений в многоквартирных домах, расположенных на территории                                                                                                                                                                                                                               </t>
  </si>
  <si>
    <t xml:space="preserve"> ООО "ЖКС г.Ломоносова" Петродворцового района Санкт-Петербурга на 2019 г .                                                                                                                                                                                                                                 </t>
  </si>
  <si>
    <t>Фактическое исполнение на _________2019 г.</t>
  </si>
  <si>
    <t>июнь</t>
  </si>
  <si>
    <t>июль</t>
  </si>
  <si>
    <t>май</t>
  </si>
  <si>
    <t>апрель</t>
  </si>
  <si>
    <t>август</t>
  </si>
  <si>
    <t>сентяб</t>
  </si>
  <si>
    <t>Устройство слуховых окон с патрубками</t>
  </si>
  <si>
    <t>Фактическое исполнение на ___.___.2019</t>
  </si>
  <si>
    <t xml:space="preserve"> Кол-во слуховых окон                ед.</t>
  </si>
  <si>
    <t>Кол-во патрубков                     ед.</t>
  </si>
  <si>
    <t xml:space="preserve"> Кол-во слуховых окон ед.</t>
  </si>
  <si>
    <t>Замена входов в чердачные помещения на противопожарные</t>
  </si>
  <si>
    <t>Красного Флота 7а</t>
  </si>
  <si>
    <t>Победы 3а</t>
  </si>
  <si>
    <t xml:space="preserve">Удельная стоимость выполненных работ </t>
  </si>
  <si>
    <t xml:space="preserve"> Кол-во слуховых окон                      ед.</t>
  </si>
  <si>
    <t>Кол-во патрубков                   ед.</t>
  </si>
  <si>
    <t xml:space="preserve">Замена входов в чердачные помещения на противопожарные </t>
  </si>
  <si>
    <t>Владимирская 20/2</t>
  </si>
  <si>
    <t>Костылева 12</t>
  </si>
  <si>
    <t>ст-сть тыс.руб.</t>
  </si>
  <si>
    <t xml:space="preserve">Теплоизоляция кровли </t>
  </si>
  <si>
    <t>Наименование управляющей организации</t>
  </si>
  <si>
    <t>При этом комплекс работ по ТВР                             (не менее 4-х) имеется</t>
  </si>
  <si>
    <t>да/нет</t>
  </si>
  <si>
    <t>Заместитель главы администрации _________________________ района Санкт-Петербурга.</t>
  </si>
  <si>
    <t xml:space="preserve">Сведения о реализации плана мероприятий по нормализации температурно-влажностного режима чердачных помещений в многоквартирных домах, расположенных на территории ООО "ЖКС г.Ломоносова Петродворцового  района Санкт-Петербурга по состоянию на 2019г.                                                                                                                                                                                                                                 </t>
  </si>
  <si>
    <t>Устройство слуховых окон с патрубкоми</t>
  </si>
  <si>
    <t>Всего</t>
  </si>
  <si>
    <t>Общее количество МКД с потенциально-опасныи кровлями</t>
  </si>
  <si>
    <t>Кол-во МКД выполненных в 2018 году в комплексе</t>
  </si>
  <si>
    <t xml:space="preserve">Кол-во МКД по которым требуется выполнить комплекс работ по ТВР               до конца 2019 года </t>
  </si>
  <si>
    <t>План комплексного выполнения работ на 2019 год с учетом корректировки</t>
  </si>
  <si>
    <t>Всего МКД</t>
  </si>
  <si>
    <t>Кол-во МКД , кровли которых имеют статус "потенциально-опасные"</t>
  </si>
  <si>
    <t>Сумма денежных средств запланированных на  комплексное выполнение работ по ТВР</t>
  </si>
  <si>
    <t xml:space="preserve">Сведения о  дополнительной программы по воздухообмену чердачных помещений в многоквартирных домах, расположенных на территории ООО "ЖКС г.Ломоносова Петродворцового  района Санкт-Петербурга                                      по состоянию на 2019г.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</si>
  <si>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</si>
  <si>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Сведения о  стоимости работ  по устройству дополнительного воздухообмена чердачных помещений в многоквартирных домах, расположенных на территории ООО "ЖКС г.Ломоносова Петродворцового  района Санкт-Петербурга                                                                                                     по состоянию на 2019г.</t>
  </si>
  <si>
    <t>Петродворцовый район Санкт=Петербурга</t>
  </si>
  <si>
    <t>ООО "ЖКС г.Ломоносова"</t>
  </si>
  <si>
    <t>Кронштадтская 7</t>
  </si>
  <si>
    <t>Еленинская 21</t>
  </si>
  <si>
    <t>Елннинская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</si>
</sst>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.0\ _₽_-;\-* #,##0.0\ _₽_-;_-* &quot;-&quot;??\ _₽_-;_-@_-"/>
    <numFmt numFmtId="167" formatCode="_-* #,##0.000\ _₽_-;\-* #,##0.000\ _₽_-;_-* &quot;-&quot;???\ _₽_-;_-@_-"/>
    <numFmt numFmtId="168" formatCode="_-* #,##0\ _₽_-;\-* #,##0\ _₽_-;_-* &quot;-&quot;??\ _₽_-;_-@_-"/>
    <numFmt numFmtId="169" formatCode="0.0000"/>
    <numFmt numFmtId="170" formatCode="_-* #,##0.00000\ _₽_-;\-* #,##0.00000\ _₽_-;_-* &quot;-&quot;??\ _₽_-;_-@_-"/>
    <numFmt numFmtId="171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164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1" applyFont="1"/>
    <xf numFmtId="0" fontId="5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4" fillId="2" borderId="3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64" fontId="4" fillId="0" borderId="7" xfId="2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166" fontId="4" fillId="0" borderId="11" xfId="2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65" fontId="4" fillId="0" borderId="7" xfId="2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165" fontId="4" fillId="0" borderId="7" xfId="2" applyNumberFormat="1" applyFont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166" fontId="4" fillId="0" borderId="11" xfId="2" applyNumberFormat="1" applyFont="1" applyBorder="1" applyAlignment="1">
      <alignment vertical="center"/>
    </xf>
    <xf numFmtId="166" fontId="5" fillId="0" borderId="11" xfId="2" applyNumberFormat="1" applyFont="1" applyBorder="1" applyAlignment="1">
      <alignment horizontal="center" vertical="center"/>
    </xf>
    <xf numFmtId="166" fontId="5" fillId="0" borderId="11" xfId="2" applyNumberFormat="1" applyFont="1" applyBorder="1" applyAlignment="1">
      <alignment vertical="center"/>
    </xf>
    <xf numFmtId="164" fontId="4" fillId="0" borderId="10" xfId="2" applyFont="1" applyBorder="1" applyAlignment="1">
      <alignment horizontal="center" vertical="center"/>
    </xf>
    <xf numFmtId="168" fontId="4" fillId="2" borderId="14" xfId="2" applyNumberFormat="1" applyFont="1" applyFill="1" applyBorder="1" applyAlignment="1">
      <alignment horizontal="center" vertical="center"/>
    </xf>
    <xf numFmtId="168" fontId="4" fillId="2" borderId="16" xfId="2" applyNumberFormat="1" applyFont="1" applyFill="1" applyBorder="1" applyAlignment="1">
      <alignment horizontal="center" vertical="center"/>
    </xf>
    <xf numFmtId="166" fontId="4" fillId="2" borderId="16" xfId="2" applyNumberFormat="1" applyFont="1" applyFill="1" applyBorder="1" applyAlignment="1">
      <alignment horizontal="center" vertical="center"/>
    </xf>
    <xf numFmtId="168" fontId="4" fillId="2" borderId="17" xfId="2" applyNumberFormat="1" applyFont="1" applyFill="1" applyBorder="1" applyAlignment="1">
      <alignment horizontal="center" vertical="center"/>
    </xf>
    <xf numFmtId="168" fontId="4" fillId="2" borderId="18" xfId="2" applyNumberFormat="1" applyFont="1" applyFill="1" applyBorder="1" applyAlignment="1">
      <alignment horizontal="center" vertical="center"/>
    </xf>
    <xf numFmtId="168" fontId="4" fillId="2" borderId="15" xfId="2" applyNumberFormat="1" applyFont="1" applyFill="1" applyBorder="1" applyAlignment="1">
      <alignment horizontal="center" vertical="center"/>
    </xf>
    <xf numFmtId="0" fontId="10" fillId="0" borderId="0" xfId="1" applyFont="1"/>
    <xf numFmtId="0" fontId="3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7" fillId="0" borderId="0" xfId="1" applyFont="1"/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left" vertical="center"/>
    </xf>
    <xf numFmtId="0" fontId="10" fillId="0" borderId="16" xfId="1" applyFont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1" fillId="0" borderId="0" xfId="1" applyFont="1"/>
    <xf numFmtId="0" fontId="9" fillId="0" borderId="0" xfId="1" applyFont="1"/>
    <xf numFmtId="0" fontId="3" fillId="0" borderId="0" xfId="1" applyFont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164" fontId="4" fillId="2" borderId="14" xfId="2" applyFont="1" applyFill="1" applyBorder="1" applyAlignment="1">
      <alignment horizontal="center" vertical="center"/>
    </xf>
    <xf numFmtId="165" fontId="4" fillId="2" borderId="16" xfId="2" applyNumberFormat="1" applyFont="1" applyFill="1" applyBorder="1" applyAlignment="1">
      <alignment horizontal="center" vertical="center"/>
    </xf>
    <xf numFmtId="164" fontId="4" fillId="2" borderId="17" xfId="2" applyFont="1" applyFill="1" applyBorder="1" applyAlignment="1">
      <alignment horizontal="center" vertical="center"/>
    </xf>
    <xf numFmtId="164" fontId="4" fillId="2" borderId="15" xfId="2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4" fillId="0" borderId="0" xfId="2" applyFont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8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vertical="center"/>
    </xf>
    <xf numFmtId="167" fontId="3" fillId="0" borderId="0" xfId="1" applyNumberFormat="1" applyFont="1"/>
    <xf numFmtId="0" fontId="14" fillId="0" borderId="0" xfId="1" applyFont="1"/>
    <xf numFmtId="164" fontId="4" fillId="0" borderId="7" xfId="4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4" fontId="3" fillId="0" borderId="0" xfId="1" applyNumberFormat="1" applyFont="1"/>
    <xf numFmtId="0" fontId="10" fillId="0" borderId="27" xfId="1" applyFont="1" applyBorder="1" applyAlignment="1">
      <alignment horizontal="left" vertical="center"/>
    </xf>
    <xf numFmtId="0" fontId="10" fillId="0" borderId="28" xfId="1" applyFont="1" applyBorder="1" applyAlignment="1">
      <alignment horizontal="left" vertical="center"/>
    </xf>
    <xf numFmtId="0" fontId="10" fillId="2" borderId="19" xfId="1" applyFont="1" applyFill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textRotation="90" wrapText="1"/>
    </xf>
    <xf numFmtId="0" fontId="4" fillId="0" borderId="9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textRotation="90" wrapText="1"/>
    </xf>
    <xf numFmtId="168" fontId="4" fillId="2" borderId="3" xfId="2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6" fontId="4" fillId="2" borderId="17" xfId="2" applyNumberFormat="1" applyFont="1" applyFill="1" applyBorder="1" applyAlignment="1">
      <alignment horizontal="center" vertical="center"/>
    </xf>
    <xf numFmtId="164" fontId="4" fillId="0" borderId="9" xfId="2" applyFont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 wrapText="1"/>
    </xf>
    <xf numFmtId="168" fontId="4" fillId="2" borderId="19" xfId="2" applyNumberFormat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164" fontId="4" fillId="0" borderId="12" xfId="2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1" fontId="4" fillId="0" borderId="7" xfId="1" applyNumberFormat="1" applyFont="1" applyBorder="1" applyAlignment="1">
      <alignment horizontal="center" vertical="center" wrapText="1"/>
    </xf>
    <xf numFmtId="1" fontId="4" fillId="0" borderId="7" xfId="2" applyNumberFormat="1" applyFont="1" applyBorder="1" applyAlignment="1">
      <alignment horizontal="center" vertical="center"/>
    </xf>
    <xf numFmtId="164" fontId="4" fillId="0" borderId="7" xfId="4" applyFont="1" applyBorder="1" applyAlignment="1">
      <alignment horizontal="right" vertical="center"/>
    </xf>
    <xf numFmtId="164" fontId="4" fillId="2" borderId="16" xfId="4" applyFont="1" applyFill="1" applyBorder="1" applyAlignment="1">
      <alignment horizontal="center" vertical="center"/>
    </xf>
    <xf numFmtId="164" fontId="4" fillId="2" borderId="16" xfId="4" applyFont="1" applyFill="1" applyBorder="1" applyAlignment="1">
      <alignment horizontal="right" vertical="center"/>
    </xf>
    <xf numFmtId="168" fontId="4" fillId="0" borderId="7" xfId="2" applyNumberFormat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29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0" fontId="9" fillId="0" borderId="24" xfId="1" applyFont="1" applyBorder="1" applyAlignment="1">
      <alignment horizontal="center" vertical="center"/>
    </xf>
    <xf numFmtId="165" fontId="4" fillId="0" borderId="4" xfId="2" applyNumberFormat="1" applyFont="1" applyBorder="1" applyAlignment="1">
      <alignment horizontal="center" vertical="center" wrapText="1"/>
    </xf>
    <xf numFmtId="164" fontId="4" fillId="0" borderId="4" xfId="2" applyFont="1" applyBorder="1" applyAlignment="1">
      <alignment horizontal="right" vertical="center"/>
    </xf>
    <xf numFmtId="165" fontId="4" fillId="0" borderId="4" xfId="2" applyNumberFormat="1" applyFont="1" applyBorder="1" applyAlignment="1">
      <alignment horizontal="center" vertical="center"/>
    </xf>
    <xf numFmtId="164" fontId="4" fillId="0" borderId="25" xfId="2" applyFont="1" applyBorder="1" applyAlignment="1">
      <alignment horizontal="center" vertical="center"/>
    </xf>
    <xf numFmtId="164" fontId="15" fillId="0" borderId="4" xfId="2" applyFont="1" applyBorder="1" applyAlignment="1">
      <alignment horizontal="center" vertical="center"/>
    </xf>
    <xf numFmtId="165" fontId="15" fillId="0" borderId="4" xfId="2" applyNumberFormat="1" applyFont="1" applyBorder="1" applyAlignment="1">
      <alignment horizontal="center" vertical="center"/>
    </xf>
    <xf numFmtId="164" fontId="15" fillId="0" borderId="9" xfId="2" applyFont="1" applyBorder="1" applyAlignment="1">
      <alignment horizontal="center" vertical="center"/>
    </xf>
    <xf numFmtId="165" fontId="4" fillId="0" borderId="7" xfId="2" applyNumberFormat="1" applyFont="1" applyBorder="1" applyAlignment="1">
      <alignment vertical="center"/>
    </xf>
    <xf numFmtId="165" fontId="4" fillId="0" borderId="9" xfId="2" applyNumberFormat="1" applyFont="1" applyBorder="1" applyAlignment="1">
      <alignment vertical="center"/>
    </xf>
    <xf numFmtId="165" fontId="4" fillId="0" borderId="12" xfId="2" applyNumberFormat="1" applyFont="1" applyBorder="1" applyAlignment="1">
      <alignment horizontal="center" vertical="center"/>
    </xf>
    <xf numFmtId="164" fontId="4" fillId="0" borderId="7" xfId="2" applyFont="1" applyBorder="1" applyAlignment="1">
      <alignment horizontal="right" vertical="center"/>
    </xf>
    <xf numFmtId="164" fontId="15" fillId="0" borderId="7" xfId="2" applyFont="1" applyBorder="1" applyAlignment="1">
      <alignment horizontal="center" vertical="center"/>
    </xf>
    <xf numFmtId="165" fontId="15" fillId="0" borderId="7" xfId="2" applyNumberFormat="1" applyFont="1" applyBorder="1" applyAlignment="1">
      <alignment horizontal="center" vertical="center"/>
    </xf>
    <xf numFmtId="0" fontId="9" fillId="0" borderId="26" xfId="1" applyFont="1" applyBorder="1" applyAlignment="1">
      <alignment horizontal="center"/>
    </xf>
    <xf numFmtId="164" fontId="15" fillId="0" borderId="12" xfId="2" applyFont="1" applyBorder="1" applyAlignment="1">
      <alignment horizontal="center" vertical="center"/>
    </xf>
    <xf numFmtId="164" fontId="9" fillId="0" borderId="7" xfId="2" applyFont="1" applyBorder="1" applyAlignment="1">
      <alignment horizontal="center" vertical="center"/>
    </xf>
    <xf numFmtId="165" fontId="9" fillId="0" borderId="7" xfId="2" applyNumberFormat="1" applyFont="1" applyBorder="1" applyAlignment="1">
      <alignment horizontal="center" vertical="center"/>
    </xf>
    <xf numFmtId="165" fontId="4" fillId="0" borderId="7" xfId="2" applyNumberFormat="1" applyFont="1" applyBorder="1" applyAlignment="1">
      <alignment horizontal="right" vertical="center"/>
    </xf>
    <xf numFmtId="164" fontId="13" fillId="0" borderId="7" xfId="2" applyFont="1" applyBorder="1" applyAlignment="1">
      <alignment horizontal="center" vertical="center"/>
    </xf>
    <xf numFmtId="165" fontId="13" fillId="0" borderId="7" xfId="2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165" fontId="4" fillId="0" borderId="9" xfId="2" applyNumberFormat="1" applyFont="1" applyBorder="1" applyAlignment="1">
      <alignment horizontal="right" vertical="center"/>
    </xf>
    <xf numFmtId="165" fontId="7" fillId="0" borderId="9" xfId="2" applyNumberFormat="1" applyFont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166" fontId="4" fillId="0" borderId="6" xfId="2" applyNumberFormat="1" applyFont="1" applyBorder="1" applyAlignment="1">
      <alignment horizontal="center" vertical="center"/>
    </xf>
    <xf numFmtId="165" fontId="4" fillId="0" borderId="4" xfId="2" applyNumberFormat="1" applyFont="1" applyBorder="1" applyAlignment="1">
      <alignment vertical="center"/>
    </xf>
    <xf numFmtId="164" fontId="4" fillId="0" borderId="4" xfId="2" applyFont="1" applyBorder="1" applyAlignment="1">
      <alignment horizontal="center" vertical="center"/>
    </xf>
    <xf numFmtId="164" fontId="4" fillId="0" borderId="4" xfId="4" applyFont="1" applyBorder="1" applyAlignment="1">
      <alignment horizontal="right" vertical="center"/>
    </xf>
    <xf numFmtId="165" fontId="4" fillId="0" borderId="25" xfId="2" applyNumberFormat="1" applyFont="1" applyBorder="1" applyAlignment="1">
      <alignment horizontal="center" vertical="center"/>
    </xf>
    <xf numFmtId="164" fontId="4" fillId="0" borderId="4" xfId="4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/>
    </xf>
    <xf numFmtId="164" fontId="15" fillId="0" borderId="5" xfId="2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64" fontId="4" fillId="0" borderId="30" xfId="2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168" fontId="17" fillId="2" borderId="17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8" fontId="17" fillId="2" borderId="15" xfId="2" applyNumberFormat="1" applyFont="1" applyFill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 wrapText="1"/>
    </xf>
    <xf numFmtId="164" fontId="4" fillId="0" borderId="5" xfId="2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>
      <alignment horizontal="center" vertical="center" wrapText="1"/>
    </xf>
    <xf numFmtId="1" fontId="4" fillId="0" borderId="11" xfId="2" applyNumberFormat="1" applyFont="1" applyBorder="1" applyAlignment="1">
      <alignment horizontal="center" vertical="center"/>
    </xf>
    <xf numFmtId="164" fontId="4" fillId="0" borderId="36" xfId="2" applyFont="1" applyBorder="1" applyAlignment="1">
      <alignment horizontal="center" vertical="center"/>
    </xf>
    <xf numFmtId="164" fontId="4" fillId="0" borderId="24" xfId="2" applyFont="1" applyBorder="1" applyAlignment="1">
      <alignment horizontal="center" vertical="center"/>
    </xf>
    <xf numFmtId="164" fontId="4" fillId="0" borderId="11" xfId="4" applyFont="1" applyBorder="1" applyAlignment="1">
      <alignment horizontal="center" vertical="center"/>
    </xf>
    <xf numFmtId="164" fontId="4" fillId="0" borderId="6" xfId="4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165" fontId="7" fillId="0" borderId="7" xfId="2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wrapText="1"/>
    </xf>
    <xf numFmtId="0" fontId="3" fillId="2" borderId="7" xfId="1" applyFont="1" applyFill="1" applyBorder="1"/>
    <xf numFmtId="0" fontId="14" fillId="0" borderId="0" xfId="1" applyFont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11" fillId="0" borderId="0" xfId="1" applyFont="1" applyAlignment="1">
      <alignment wrapText="1"/>
    </xf>
    <xf numFmtId="0" fontId="10" fillId="3" borderId="37" xfId="1" applyFont="1" applyFill="1" applyBorder="1" applyAlignment="1">
      <alignment horizontal="center" vertical="center" wrapText="1"/>
    </xf>
    <xf numFmtId="0" fontId="11" fillId="3" borderId="0" xfId="1" applyFont="1" applyFill="1"/>
    <xf numFmtId="0" fontId="11" fillId="0" borderId="0" xfId="1" applyFont="1" applyAlignment="1">
      <alignment vertical="top"/>
    </xf>
    <xf numFmtId="0" fontId="2" fillId="0" borderId="0" xfId="1" applyFont="1" applyAlignment="1">
      <alignment horizontal="left" vertical="center"/>
    </xf>
    <xf numFmtId="9" fontId="11" fillId="0" borderId="0" xfId="5" applyFont="1"/>
    <xf numFmtId="169" fontId="11" fillId="0" borderId="0" xfId="1" applyNumberFormat="1" applyFont="1"/>
    <xf numFmtId="2" fontId="11" fillId="0" borderId="0" xfId="1" applyNumberFormat="1" applyFont="1"/>
    <xf numFmtId="0" fontId="7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wrapText="1"/>
    </xf>
    <xf numFmtId="0" fontId="3" fillId="4" borderId="7" xfId="1" applyFont="1" applyFill="1" applyBorder="1"/>
    <xf numFmtId="0" fontId="14" fillId="4" borderId="7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4" fillId="4" borderId="31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14" fillId="4" borderId="16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wrapText="1"/>
    </xf>
    <xf numFmtId="0" fontId="3" fillId="4" borderId="17" xfId="1" applyFont="1" applyFill="1" applyBorder="1"/>
    <xf numFmtId="0" fontId="10" fillId="3" borderId="41" xfId="1" applyFont="1" applyFill="1" applyBorder="1" applyAlignment="1">
      <alignment horizontal="center" vertical="center" wrapText="1"/>
    </xf>
    <xf numFmtId="2" fontId="10" fillId="3" borderId="37" xfId="1" applyNumberFormat="1" applyFont="1" applyFill="1" applyBorder="1" applyAlignment="1">
      <alignment horizontal="center" vertical="center" wrapText="1"/>
    </xf>
    <xf numFmtId="0" fontId="10" fillId="3" borderId="4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center" vertical="center"/>
    </xf>
    <xf numFmtId="2" fontId="18" fillId="3" borderId="16" xfId="1" applyNumberFormat="1" applyFont="1" applyFill="1" applyBorder="1" applyAlignment="1">
      <alignment horizontal="center" vertical="center"/>
    </xf>
    <xf numFmtId="0" fontId="10" fillId="3" borderId="44" xfId="1" applyFont="1" applyFill="1" applyBorder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/>
    </xf>
    <xf numFmtId="0" fontId="10" fillId="3" borderId="44" xfId="1" applyFont="1" applyFill="1" applyBorder="1" applyAlignment="1">
      <alignment horizontal="center" vertical="center"/>
    </xf>
    <xf numFmtId="0" fontId="10" fillId="3" borderId="47" xfId="1" applyFont="1" applyFill="1" applyBorder="1" applyAlignment="1">
      <alignment horizontal="left" vertical="center"/>
    </xf>
    <xf numFmtId="170" fontId="4" fillId="0" borderId="0" xfId="2" applyNumberFormat="1" applyFont="1" applyAlignment="1">
      <alignment horizontal="center" vertical="center"/>
    </xf>
    <xf numFmtId="164" fontId="3" fillId="0" borderId="0" xfId="1" applyNumberFormat="1" applyFont="1"/>
    <xf numFmtId="165" fontId="4" fillId="2" borderId="14" xfId="2" applyNumberFormat="1" applyFont="1" applyFill="1" applyBorder="1" applyAlignment="1">
      <alignment horizontal="center" vertical="center"/>
    </xf>
    <xf numFmtId="167" fontId="9" fillId="0" borderId="0" xfId="1" applyNumberFormat="1" applyFont="1"/>
    <xf numFmtId="171" fontId="18" fillId="3" borderId="17" xfId="5" applyNumberFormat="1" applyFont="1" applyFill="1" applyBorder="1" applyAlignment="1">
      <alignment horizontal="center" vertical="center"/>
    </xf>
    <xf numFmtId="166" fontId="4" fillId="2" borderId="14" xfId="4" applyNumberFormat="1" applyFont="1" applyFill="1" applyBorder="1" applyAlignment="1">
      <alignment horizontal="center" vertical="center"/>
    </xf>
    <xf numFmtId="165" fontId="4" fillId="0" borderId="5" xfId="2" applyNumberFormat="1" applyFont="1" applyBorder="1" applyAlignment="1">
      <alignment horizontal="center" vertical="center"/>
    </xf>
    <xf numFmtId="165" fontId="5" fillId="2" borderId="18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5" fontId="4" fillId="0" borderId="0" xfId="2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textRotation="90" wrapText="1"/>
    </xf>
    <xf numFmtId="0" fontId="5" fillId="2" borderId="20" xfId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textRotation="90" wrapText="1"/>
    </xf>
    <xf numFmtId="0" fontId="5" fillId="2" borderId="34" xfId="1" applyFont="1" applyFill="1" applyBorder="1" applyAlignment="1">
      <alignment horizontal="center" vertical="center" textRotation="90" wrapText="1"/>
    </xf>
    <xf numFmtId="0" fontId="4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textRotation="90" wrapText="1"/>
    </xf>
    <xf numFmtId="0" fontId="4" fillId="2" borderId="23" xfId="1" applyFont="1" applyFill="1" applyBorder="1" applyAlignment="1">
      <alignment horizontal="center" vertical="center" textRotation="90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3" fillId="0" borderId="0" xfId="1" applyFont="1" applyAlignment="1">
      <alignment horizontal="left"/>
    </xf>
    <xf numFmtId="0" fontId="2" fillId="0" borderId="27" xfId="1" applyFont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4" fillId="4" borderId="19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0" fillId="4" borderId="38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32" xfId="1" applyFont="1" applyFill="1" applyBorder="1" applyAlignment="1">
      <alignment horizontal="center" vertical="center" wrapText="1"/>
    </xf>
    <xf numFmtId="0" fontId="10" fillId="4" borderId="39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31" xfId="1" applyFont="1" applyFill="1" applyBorder="1" applyAlignment="1">
      <alignment horizontal="center" vertical="center" wrapText="1"/>
    </xf>
    <xf numFmtId="0" fontId="14" fillId="4" borderId="39" xfId="1" applyFont="1" applyFill="1" applyBorder="1" applyAlignment="1">
      <alignment horizontal="center" vertical="center" wrapText="1"/>
    </xf>
    <xf numFmtId="0" fontId="7" fillId="4" borderId="40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0" fillId="3" borderId="41" xfId="1" applyFont="1" applyFill="1" applyBorder="1" applyAlignment="1">
      <alignment horizontal="center" vertical="center" wrapText="1"/>
    </xf>
    <xf numFmtId="0" fontId="10" fillId="3" borderId="44" xfId="1" applyFont="1" applyFill="1" applyBorder="1" applyAlignment="1">
      <alignment horizontal="center" vertical="center" wrapText="1"/>
    </xf>
    <xf numFmtId="0" fontId="10" fillId="3" borderId="42" xfId="1" applyFont="1" applyFill="1" applyBorder="1" applyAlignment="1">
      <alignment horizontal="center" vertical="center" wrapText="1"/>
    </xf>
    <xf numFmtId="0" fontId="10" fillId="3" borderId="45" xfId="1" applyFont="1" applyFill="1" applyBorder="1" applyAlignment="1">
      <alignment horizontal="center" vertical="center" wrapText="1"/>
    </xf>
    <xf numFmtId="0" fontId="10" fillId="3" borderId="46" xfId="1" applyFont="1" applyFill="1" applyBorder="1" applyAlignment="1">
      <alignment horizontal="center" vertical="center" wrapText="1"/>
    </xf>
    <xf numFmtId="0" fontId="10" fillId="3" borderId="47" xfId="1" applyFont="1" applyFill="1" applyBorder="1" applyAlignment="1">
      <alignment horizontal="center" vertical="center" wrapText="1"/>
    </xf>
    <xf numFmtId="171" fontId="3" fillId="0" borderId="0" xfId="1" applyNumberFormat="1" applyFont="1"/>
  </cellXfs>
  <cellStyles count="6">
    <cellStyle name="Обычный" xfId="0" builtinId="0"/>
    <cellStyle name="Обычный 2 3" xfId="3" xr:uid="{E974F750-911E-4F5D-9181-E17332DBBD94}"/>
    <cellStyle name="Обычный 3" xfId="1" xr:uid="{2188A0D6-E669-4C54-8318-E80331860900}"/>
    <cellStyle name="Процентный 2" xfId="5" xr:uid="{6C7AD28C-3525-4CBE-A29F-928A0CAE33E7}"/>
    <cellStyle name="Финансовый" xfId="4" builtinId="3"/>
    <cellStyle name="Финансовый 3" xfId="2" xr:uid="{0234D04E-709A-4975-BE3E-E0CEAEEEA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4629-7E86-4759-A153-9113B43F958A}">
  <sheetPr>
    <pageSetUpPr fitToPage="1"/>
  </sheetPr>
  <dimension ref="A1:BD68"/>
  <sheetViews>
    <sheetView zoomScale="90" zoomScaleNormal="90" zoomScaleSheetLayoutView="100" workbookViewId="0">
      <pane xSplit="3" ySplit="6" topLeftCell="AF31" activePane="bottomRight" state="frozen"/>
      <selection pane="topRight" activeCell="D1" sqref="D1"/>
      <selection pane="bottomLeft" activeCell="A6" sqref="A6"/>
      <selection pane="bottomRight" activeCell="P22" sqref="P22"/>
    </sheetView>
  </sheetViews>
  <sheetFormatPr defaultColWidth="9.140625" defaultRowHeight="15" x14ac:dyDescent="0.25"/>
  <cols>
    <col min="1" max="1" width="5.5703125" style="1" customWidth="1"/>
    <col min="2" max="2" width="25.42578125" style="1" customWidth="1"/>
    <col min="3" max="3" width="6.5703125" style="1" customWidth="1"/>
    <col min="4" max="4" width="11.42578125" style="1" customWidth="1"/>
    <col min="5" max="5" width="7.85546875" style="1" customWidth="1"/>
    <col min="6" max="6" width="6.42578125" style="1" customWidth="1"/>
    <col min="7" max="7" width="12.5703125" style="1" customWidth="1"/>
    <col min="8" max="8" width="9.5703125" style="1" customWidth="1"/>
    <col min="9" max="9" width="6.42578125" style="1" customWidth="1"/>
    <col min="10" max="11" width="7.85546875" style="1" customWidth="1"/>
    <col min="12" max="12" width="6.42578125" style="1" customWidth="1"/>
    <col min="13" max="13" width="7.85546875" style="1" customWidth="1"/>
    <col min="14" max="14" width="9.7109375" style="1" customWidth="1"/>
    <col min="15" max="15" width="6.42578125" style="1" customWidth="1"/>
    <col min="16" max="16" width="11.7109375" style="1" customWidth="1"/>
    <col min="17" max="17" width="7.85546875" style="1" customWidth="1"/>
    <col min="18" max="18" width="6.42578125" style="1" customWidth="1"/>
    <col min="19" max="19" width="10.85546875" style="1" customWidth="1"/>
    <col min="20" max="20" width="11" style="1" customWidth="1"/>
    <col min="21" max="21" width="6.7109375" style="1" customWidth="1"/>
    <col min="22" max="22" width="7.5703125" style="1" customWidth="1"/>
    <col min="23" max="23" width="9.5703125" style="1" customWidth="1"/>
    <col min="24" max="24" width="6.5703125" style="1" customWidth="1"/>
    <col min="25" max="25" width="7.85546875" style="1" customWidth="1"/>
    <col min="26" max="34" width="9.42578125" style="1" customWidth="1"/>
    <col min="35" max="35" width="6.28515625" style="30" customWidth="1"/>
    <col min="36" max="36" width="11" style="30" customWidth="1"/>
    <col min="37" max="37" width="7.85546875" style="30" customWidth="1"/>
    <col min="38" max="38" width="6.42578125" style="30" customWidth="1"/>
    <col min="39" max="39" width="11.28515625" style="30" customWidth="1"/>
    <col min="40" max="46" width="9.140625" style="30" customWidth="1"/>
    <col min="47" max="48" width="6.42578125" style="30" customWidth="1"/>
    <col min="49" max="49" width="7.85546875" style="30" customWidth="1"/>
    <col min="50" max="50" width="6.42578125" style="30" customWidth="1"/>
    <col min="51" max="51" width="7.85546875" style="30" customWidth="1"/>
    <col min="52" max="52" width="9.7109375" style="30" customWidth="1"/>
    <col min="53" max="53" width="7.42578125" style="30" customWidth="1"/>
    <col min="54" max="54" width="0" style="1" hidden="1" customWidth="1"/>
    <col min="55" max="16384" width="9.140625" style="1"/>
  </cols>
  <sheetData>
    <row r="1" spans="1:56" ht="18.75" customHeight="1" x14ac:dyDescent="0.25">
      <c r="A1" s="243" t="s">
        <v>57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</row>
    <row r="2" spans="1:56" ht="22.5" customHeight="1" thickBot="1" x14ac:dyDescent="0.3">
      <c r="A2" s="243" t="s">
        <v>58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</row>
    <row r="3" spans="1:56" ht="25.5" customHeight="1" thickBot="1" x14ac:dyDescent="0.3">
      <c r="A3" s="240" t="s">
        <v>0</v>
      </c>
      <c r="B3" s="240" t="s">
        <v>1</v>
      </c>
      <c r="C3" s="242" t="s">
        <v>2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4" t="s">
        <v>3</v>
      </c>
      <c r="BB3" s="1" t="s">
        <v>4</v>
      </c>
    </row>
    <row r="4" spans="1:56" ht="44.25" customHeight="1" thickBot="1" x14ac:dyDescent="0.3">
      <c r="A4" s="240"/>
      <c r="B4" s="240"/>
      <c r="C4" s="242" t="s">
        <v>5</v>
      </c>
      <c r="D4" s="242"/>
      <c r="E4" s="242"/>
      <c r="F4" s="242"/>
      <c r="G4" s="242"/>
      <c r="H4" s="242"/>
      <c r="I4" s="242" t="s">
        <v>6</v>
      </c>
      <c r="J4" s="242"/>
      <c r="K4" s="242"/>
      <c r="L4" s="242"/>
      <c r="M4" s="242"/>
      <c r="N4" s="242"/>
      <c r="O4" s="242" t="s">
        <v>7</v>
      </c>
      <c r="P4" s="242"/>
      <c r="Q4" s="242"/>
      <c r="R4" s="242"/>
      <c r="S4" s="242"/>
      <c r="T4" s="242"/>
      <c r="U4" s="242" t="s">
        <v>8</v>
      </c>
      <c r="V4" s="242"/>
      <c r="W4" s="242"/>
      <c r="X4" s="242"/>
      <c r="Y4" s="242"/>
      <c r="Z4" s="242"/>
      <c r="AA4" s="236" t="s">
        <v>91</v>
      </c>
      <c r="AB4" s="237"/>
      <c r="AC4" s="237"/>
      <c r="AD4" s="237"/>
      <c r="AE4" s="237"/>
      <c r="AF4" s="237"/>
      <c r="AG4" s="237"/>
      <c r="AH4" s="237"/>
      <c r="AI4" s="242" t="s">
        <v>9</v>
      </c>
      <c r="AJ4" s="242"/>
      <c r="AK4" s="242"/>
      <c r="AL4" s="242"/>
      <c r="AM4" s="242"/>
      <c r="AN4" s="246"/>
      <c r="AO4" s="238" t="s">
        <v>96</v>
      </c>
      <c r="AP4" s="238"/>
      <c r="AQ4" s="238"/>
      <c r="AR4" s="238"/>
      <c r="AS4" s="238"/>
      <c r="AT4" s="238"/>
      <c r="AU4" s="242" t="s">
        <v>10</v>
      </c>
      <c r="AV4" s="242"/>
      <c r="AW4" s="242"/>
      <c r="AX4" s="242"/>
      <c r="AY4" s="242"/>
      <c r="AZ4" s="242"/>
      <c r="BA4" s="244"/>
      <c r="BD4" s="1" t="s">
        <v>11</v>
      </c>
    </row>
    <row r="5" spans="1:56" ht="130.5" customHeight="1" thickBot="1" x14ac:dyDescent="0.3">
      <c r="A5" s="240"/>
      <c r="B5" s="240"/>
      <c r="C5" s="240" t="s">
        <v>41</v>
      </c>
      <c r="D5" s="240"/>
      <c r="E5" s="245"/>
      <c r="F5" s="240" t="s">
        <v>81</v>
      </c>
      <c r="G5" s="240"/>
      <c r="H5" s="73" t="s">
        <v>59</v>
      </c>
      <c r="I5" s="240" t="s">
        <v>41</v>
      </c>
      <c r="J5" s="240"/>
      <c r="K5" s="245"/>
      <c r="L5" s="240" t="s">
        <v>81</v>
      </c>
      <c r="M5" s="240"/>
      <c r="N5" s="73" t="s">
        <v>59</v>
      </c>
      <c r="O5" s="240" t="s">
        <v>41</v>
      </c>
      <c r="P5" s="240"/>
      <c r="Q5" s="240"/>
      <c r="R5" s="240" t="s">
        <v>81</v>
      </c>
      <c r="S5" s="240"/>
      <c r="T5" s="2" t="s">
        <v>59</v>
      </c>
      <c r="U5" s="240" t="s">
        <v>41</v>
      </c>
      <c r="V5" s="240"/>
      <c r="W5" s="240"/>
      <c r="X5" s="240" t="s">
        <v>81</v>
      </c>
      <c r="Y5" s="240"/>
      <c r="Z5" s="2" t="s">
        <v>59</v>
      </c>
      <c r="AA5" s="238" t="s">
        <v>41</v>
      </c>
      <c r="AB5" s="238"/>
      <c r="AC5" s="238"/>
      <c r="AD5" s="238"/>
      <c r="AE5" s="236" t="s">
        <v>92</v>
      </c>
      <c r="AF5" s="237"/>
      <c r="AG5" s="239"/>
      <c r="AH5" s="165" t="s">
        <v>59</v>
      </c>
      <c r="AI5" s="240" t="s">
        <v>41</v>
      </c>
      <c r="AJ5" s="240"/>
      <c r="AK5" s="240"/>
      <c r="AL5" s="240" t="s">
        <v>81</v>
      </c>
      <c r="AM5" s="240"/>
      <c r="AN5" s="167" t="s">
        <v>59</v>
      </c>
      <c r="AO5" s="238" t="s">
        <v>41</v>
      </c>
      <c r="AP5" s="238"/>
      <c r="AQ5" s="238"/>
      <c r="AR5" s="238" t="s">
        <v>92</v>
      </c>
      <c r="AS5" s="238"/>
      <c r="AT5" s="163" t="s">
        <v>59</v>
      </c>
      <c r="AU5" s="241" t="s">
        <v>12</v>
      </c>
      <c r="AV5" s="242"/>
      <c r="AW5" s="242"/>
      <c r="AX5" s="240" t="s">
        <v>81</v>
      </c>
      <c r="AY5" s="240"/>
      <c r="AZ5" s="2" t="s">
        <v>59</v>
      </c>
      <c r="BA5" s="244"/>
    </row>
    <row r="6" spans="1:56" ht="102" customHeight="1" thickBot="1" x14ac:dyDescent="0.3">
      <c r="A6" s="240"/>
      <c r="B6" s="240"/>
      <c r="C6" s="3" t="s">
        <v>13</v>
      </c>
      <c r="D6" s="3" t="s">
        <v>14</v>
      </c>
      <c r="E6" s="71" t="s">
        <v>15</v>
      </c>
      <c r="F6" s="3" t="s">
        <v>13</v>
      </c>
      <c r="G6" s="3" t="s">
        <v>14</v>
      </c>
      <c r="H6" s="4" t="s">
        <v>16</v>
      </c>
      <c r="I6" s="3" t="s">
        <v>13</v>
      </c>
      <c r="J6" s="3" t="s">
        <v>14</v>
      </c>
      <c r="K6" s="71" t="s">
        <v>15</v>
      </c>
      <c r="L6" s="3" t="s">
        <v>13</v>
      </c>
      <c r="M6" s="3" t="s">
        <v>14</v>
      </c>
      <c r="N6" s="4" t="s">
        <v>16</v>
      </c>
      <c r="O6" s="3" t="s">
        <v>13</v>
      </c>
      <c r="P6" s="3" t="s">
        <v>17</v>
      </c>
      <c r="Q6" s="71" t="s">
        <v>15</v>
      </c>
      <c r="R6" s="3" t="s">
        <v>13</v>
      </c>
      <c r="S6" s="3" t="s">
        <v>17</v>
      </c>
      <c r="T6" s="4" t="s">
        <v>16</v>
      </c>
      <c r="U6" s="3" t="s">
        <v>13</v>
      </c>
      <c r="V6" s="3" t="s">
        <v>18</v>
      </c>
      <c r="W6" s="71" t="s">
        <v>15</v>
      </c>
      <c r="X6" s="3" t="s">
        <v>13</v>
      </c>
      <c r="Y6" s="3" t="s">
        <v>18</v>
      </c>
      <c r="Z6" s="4" t="s">
        <v>16</v>
      </c>
      <c r="AA6" s="155" t="s">
        <v>13</v>
      </c>
      <c r="AB6" s="155" t="s">
        <v>93</v>
      </c>
      <c r="AC6" s="155" t="s">
        <v>94</v>
      </c>
      <c r="AD6" s="166" t="s">
        <v>15</v>
      </c>
      <c r="AE6" s="155" t="s">
        <v>13</v>
      </c>
      <c r="AF6" s="155" t="s">
        <v>95</v>
      </c>
      <c r="AG6" s="155" t="s">
        <v>94</v>
      </c>
      <c r="AH6" s="164" t="s">
        <v>16</v>
      </c>
      <c r="AI6" s="4" t="s">
        <v>13</v>
      </c>
      <c r="AJ6" s="3" t="s">
        <v>17</v>
      </c>
      <c r="AK6" s="3" t="s">
        <v>15</v>
      </c>
      <c r="AL6" s="3" t="s">
        <v>13</v>
      </c>
      <c r="AM6" s="3" t="s">
        <v>17</v>
      </c>
      <c r="AN6" s="71" t="s">
        <v>16</v>
      </c>
      <c r="AO6" s="155" t="s">
        <v>13</v>
      </c>
      <c r="AP6" s="155" t="s">
        <v>18</v>
      </c>
      <c r="AQ6" s="176" t="s">
        <v>15</v>
      </c>
      <c r="AR6" s="155" t="s">
        <v>13</v>
      </c>
      <c r="AS6" s="155" t="s">
        <v>18</v>
      </c>
      <c r="AT6" s="163" t="s">
        <v>16</v>
      </c>
      <c r="AU6" s="4" t="s">
        <v>13</v>
      </c>
      <c r="AV6" s="3" t="s">
        <v>18</v>
      </c>
      <c r="AW6" s="3" t="s">
        <v>15</v>
      </c>
      <c r="AX6" s="3" t="s">
        <v>13</v>
      </c>
      <c r="AY6" s="3" t="s">
        <v>18</v>
      </c>
      <c r="AZ6" s="3" t="s">
        <v>16</v>
      </c>
      <c r="BA6" s="244"/>
    </row>
    <row r="7" spans="1:56" ht="21" customHeight="1" thickBot="1" x14ac:dyDescent="0.3">
      <c r="A7" s="5">
        <v>1</v>
      </c>
      <c r="B7" s="48">
        <v>2</v>
      </c>
      <c r="C7" s="5">
        <v>3</v>
      </c>
      <c r="D7" s="5">
        <v>4</v>
      </c>
      <c r="E7" s="64">
        <v>5</v>
      </c>
      <c r="F7" s="5">
        <v>6</v>
      </c>
      <c r="G7" s="5">
        <v>7</v>
      </c>
      <c r="H7" s="48">
        <v>8</v>
      </c>
      <c r="I7" s="5">
        <v>9</v>
      </c>
      <c r="J7" s="5">
        <v>10</v>
      </c>
      <c r="K7" s="64">
        <v>11</v>
      </c>
      <c r="L7" s="5">
        <v>12</v>
      </c>
      <c r="M7" s="5">
        <v>13</v>
      </c>
      <c r="N7" s="48">
        <v>14</v>
      </c>
      <c r="O7" s="5">
        <v>15</v>
      </c>
      <c r="P7" s="5">
        <v>16</v>
      </c>
      <c r="Q7" s="64">
        <v>17</v>
      </c>
      <c r="R7" s="5">
        <v>18</v>
      </c>
      <c r="S7" s="5">
        <v>19</v>
      </c>
      <c r="T7" s="48">
        <v>20</v>
      </c>
      <c r="U7" s="5">
        <v>21</v>
      </c>
      <c r="V7" s="5">
        <v>22</v>
      </c>
      <c r="W7" s="64">
        <v>23</v>
      </c>
      <c r="X7" s="5">
        <v>24</v>
      </c>
      <c r="Y7" s="5">
        <v>25</v>
      </c>
      <c r="Z7" s="48">
        <v>26</v>
      </c>
      <c r="AA7" s="48">
        <v>27</v>
      </c>
      <c r="AB7" s="48">
        <v>28</v>
      </c>
      <c r="AC7" s="48">
        <v>29</v>
      </c>
      <c r="AD7" s="48">
        <v>30</v>
      </c>
      <c r="AE7" s="48">
        <v>31</v>
      </c>
      <c r="AF7" s="48">
        <v>32</v>
      </c>
      <c r="AG7" s="48">
        <v>33</v>
      </c>
      <c r="AH7" s="48">
        <v>34</v>
      </c>
      <c r="AI7" s="48">
        <v>35</v>
      </c>
      <c r="AJ7" s="48">
        <v>36</v>
      </c>
      <c r="AK7" s="48">
        <v>37</v>
      </c>
      <c r="AL7" s="6">
        <v>38</v>
      </c>
      <c r="AM7" s="6">
        <v>39</v>
      </c>
      <c r="AN7" s="139">
        <v>40</v>
      </c>
      <c r="AO7" s="158">
        <v>41</v>
      </c>
      <c r="AP7" s="158">
        <v>42</v>
      </c>
      <c r="AQ7" s="159">
        <v>43</v>
      </c>
      <c r="AR7" s="158">
        <v>44</v>
      </c>
      <c r="AS7" s="158">
        <v>45</v>
      </c>
      <c r="AT7" s="158">
        <v>46</v>
      </c>
      <c r="AU7" s="47">
        <v>47</v>
      </c>
      <c r="AV7" s="6">
        <v>48</v>
      </c>
      <c r="AW7" s="6">
        <v>50</v>
      </c>
      <c r="AX7" s="6">
        <v>51</v>
      </c>
      <c r="AY7" s="6">
        <v>52</v>
      </c>
      <c r="AZ7" s="6">
        <v>53</v>
      </c>
      <c r="BA7" s="6">
        <v>54</v>
      </c>
    </row>
    <row r="8" spans="1:56" ht="21" customHeight="1" x14ac:dyDescent="0.25">
      <c r="A8" s="69">
        <v>1</v>
      </c>
      <c r="B8" s="67" t="s">
        <v>61</v>
      </c>
      <c r="C8" s="12"/>
      <c r="D8" s="13"/>
      <c r="E8" s="72"/>
      <c r="F8" s="12"/>
      <c r="G8" s="75"/>
      <c r="H8" s="18">
        <v>2017</v>
      </c>
      <c r="I8" s="14">
        <v>1</v>
      </c>
      <c r="J8" s="11">
        <v>27</v>
      </c>
      <c r="K8" s="72" t="s">
        <v>85</v>
      </c>
      <c r="L8" s="12"/>
      <c r="M8" s="75"/>
      <c r="N8" s="79"/>
      <c r="O8" s="12">
        <v>1</v>
      </c>
      <c r="P8" s="93">
        <v>968</v>
      </c>
      <c r="Q8" s="72" t="s">
        <v>85</v>
      </c>
      <c r="R8" s="12"/>
      <c r="S8" s="75"/>
      <c r="T8" s="85"/>
      <c r="U8" s="9"/>
      <c r="V8" s="9"/>
      <c r="W8" s="72"/>
      <c r="X8" s="22"/>
      <c r="Y8" s="89"/>
      <c r="Z8" s="88" t="s">
        <v>19</v>
      </c>
      <c r="AA8" s="157">
        <v>1</v>
      </c>
      <c r="AB8" s="157">
        <v>1</v>
      </c>
      <c r="AC8" s="157">
        <v>2</v>
      </c>
      <c r="AD8" s="72" t="s">
        <v>85</v>
      </c>
      <c r="AE8" s="149"/>
      <c r="AF8" s="148"/>
      <c r="AG8" s="148"/>
      <c r="AH8" s="150"/>
      <c r="AI8" s="140">
        <v>1</v>
      </c>
      <c r="AJ8" s="63">
        <v>176</v>
      </c>
      <c r="AK8" s="72" t="s">
        <v>85</v>
      </c>
      <c r="AL8" s="16"/>
      <c r="AM8" s="90"/>
      <c r="AN8" s="80"/>
      <c r="AO8" s="16">
        <v>1</v>
      </c>
      <c r="AP8" s="91">
        <v>8</v>
      </c>
      <c r="AQ8" s="72" t="s">
        <v>85</v>
      </c>
      <c r="AR8" s="137"/>
      <c r="AS8" s="157"/>
      <c r="AT8" s="138"/>
      <c r="AU8" s="140"/>
      <c r="AV8" s="91"/>
      <c r="AW8" s="72"/>
      <c r="AX8" s="16"/>
      <c r="AY8" s="90"/>
      <c r="AZ8" s="18"/>
      <c r="BA8" s="18">
        <v>1</v>
      </c>
      <c r="BB8" s="229">
        <f>C8+I8+O8+U8+AA8+AI8</f>
        <v>4</v>
      </c>
    </row>
    <row r="9" spans="1:56" ht="24" customHeight="1" x14ac:dyDescent="0.25">
      <c r="A9" s="69">
        <f t="shared" ref="A9" si="0">A8+1</f>
        <v>2</v>
      </c>
      <c r="B9" s="66" t="s">
        <v>60</v>
      </c>
      <c r="C9" s="82">
        <v>1</v>
      </c>
      <c r="D9" s="125">
        <v>268</v>
      </c>
      <c r="E9" s="134" t="s">
        <v>85</v>
      </c>
      <c r="F9" s="82"/>
      <c r="G9" s="83"/>
      <c r="H9" s="10"/>
      <c r="I9" s="8"/>
      <c r="J9" s="7"/>
      <c r="K9" s="134"/>
      <c r="L9" s="82"/>
      <c r="M9" s="83"/>
      <c r="N9" s="78">
        <v>2009</v>
      </c>
      <c r="O9" s="82">
        <v>1</v>
      </c>
      <c r="P9" s="128">
        <v>685</v>
      </c>
      <c r="Q9" s="134" t="s">
        <v>85</v>
      </c>
      <c r="R9" s="82"/>
      <c r="S9" s="83"/>
      <c r="T9" s="135"/>
      <c r="U9" s="127"/>
      <c r="V9" s="127"/>
      <c r="W9" s="134"/>
      <c r="X9" s="136"/>
      <c r="Y9" s="104"/>
      <c r="Z9" s="87" t="s">
        <v>19</v>
      </c>
      <c r="AA9" s="152">
        <v>1</v>
      </c>
      <c r="AB9" s="152"/>
      <c r="AC9" s="152">
        <v>2</v>
      </c>
      <c r="AD9" s="134" t="s">
        <v>85</v>
      </c>
      <c r="AE9" s="144"/>
      <c r="AF9" s="142"/>
      <c r="AG9" s="142"/>
      <c r="AH9" s="145"/>
      <c r="AI9" s="141">
        <v>1</v>
      </c>
      <c r="AJ9" s="130">
        <v>105</v>
      </c>
      <c r="AK9" s="134" t="s">
        <v>85</v>
      </c>
      <c r="AL9" s="137"/>
      <c r="AM9" s="138"/>
      <c r="AN9" s="151"/>
      <c r="AO9" s="137">
        <v>1</v>
      </c>
      <c r="AP9" s="131">
        <v>3</v>
      </c>
      <c r="AQ9" s="134" t="s">
        <v>85</v>
      </c>
      <c r="AR9" s="16"/>
      <c r="AS9" s="152"/>
      <c r="AT9" s="90"/>
      <c r="AU9" s="141"/>
      <c r="AV9" s="131"/>
      <c r="AW9" s="134"/>
      <c r="AX9" s="137"/>
      <c r="AY9" s="138"/>
      <c r="AZ9" s="10"/>
      <c r="BA9" s="10">
        <v>1</v>
      </c>
      <c r="BB9" s="229">
        <f>C9+I9+O9+U9+AA9+AI9</f>
        <v>4</v>
      </c>
    </row>
    <row r="10" spans="1:56" ht="24" customHeight="1" x14ac:dyDescent="0.25">
      <c r="A10" s="69">
        <f t="shared" ref="A10:A34" si="1">A9+1</f>
        <v>3</v>
      </c>
      <c r="B10" s="67" t="s">
        <v>62</v>
      </c>
      <c r="C10" s="12">
        <v>1</v>
      </c>
      <c r="D10" s="13">
        <v>218</v>
      </c>
      <c r="E10" s="72" t="s">
        <v>85</v>
      </c>
      <c r="F10" s="12"/>
      <c r="G10" s="75"/>
      <c r="H10" s="18"/>
      <c r="I10" s="14">
        <v>1</v>
      </c>
      <c r="J10" s="11">
        <v>27</v>
      </c>
      <c r="K10" s="72" t="s">
        <v>85</v>
      </c>
      <c r="L10" s="12"/>
      <c r="M10" s="75"/>
      <c r="N10" s="80"/>
      <c r="O10" s="12">
        <v>1</v>
      </c>
      <c r="P10" s="93">
        <v>654.4</v>
      </c>
      <c r="Q10" s="72" t="s">
        <v>85</v>
      </c>
      <c r="R10" s="12"/>
      <c r="S10" s="75"/>
      <c r="T10" s="85"/>
      <c r="U10" s="9"/>
      <c r="V10" s="9"/>
      <c r="W10" s="72"/>
      <c r="X10" s="22"/>
      <c r="Y10" s="89"/>
      <c r="Z10" s="88" t="s">
        <v>19</v>
      </c>
      <c r="AA10" s="152">
        <v>1</v>
      </c>
      <c r="AB10" s="152"/>
      <c r="AC10" s="152">
        <v>2</v>
      </c>
      <c r="AD10" s="72" t="s">
        <v>85</v>
      </c>
      <c r="AE10" s="144"/>
      <c r="AF10" s="142"/>
      <c r="AG10" s="142"/>
      <c r="AH10" s="145"/>
      <c r="AI10" s="140">
        <v>1</v>
      </c>
      <c r="AJ10" s="63">
        <v>78</v>
      </c>
      <c r="AK10" s="72" t="s">
        <v>85</v>
      </c>
      <c r="AL10" s="16"/>
      <c r="AM10" s="90"/>
      <c r="AN10" s="80"/>
      <c r="AO10" s="16">
        <v>1</v>
      </c>
      <c r="AP10" s="91">
        <v>3</v>
      </c>
      <c r="AQ10" s="72" t="s">
        <v>85</v>
      </c>
      <c r="AR10" s="16"/>
      <c r="AS10" s="152"/>
      <c r="AT10" s="90"/>
      <c r="AU10" s="140"/>
      <c r="AV10" s="91"/>
      <c r="AW10" s="72"/>
      <c r="AX10" s="16"/>
      <c r="AY10" s="90"/>
      <c r="AZ10" s="18"/>
      <c r="BA10" s="18">
        <v>1</v>
      </c>
      <c r="BB10" s="229">
        <f>C10+I10+O10+U10+AA10+AI10</f>
        <v>5</v>
      </c>
    </row>
    <row r="11" spans="1:56" ht="24" customHeight="1" x14ac:dyDescent="0.25">
      <c r="A11" s="69">
        <f t="shared" si="1"/>
        <v>4</v>
      </c>
      <c r="B11" s="67" t="s">
        <v>67</v>
      </c>
      <c r="C11" s="12">
        <v>1</v>
      </c>
      <c r="D11" s="13">
        <v>100</v>
      </c>
      <c r="E11" s="72" t="s">
        <v>88</v>
      </c>
      <c r="F11" s="12"/>
      <c r="G11" s="75"/>
      <c r="H11" s="18"/>
      <c r="I11" s="14">
        <v>1</v>
      </c>
      <c r="J11" s="11">
        <v>18</v>
      </c>
      <c r="K11" s="72" t="s">
        <v>88</v>
      </c>
      <c r="L11" s="12"/>
      <c r="M11" s="75"/>
      <c r="N11" s="80"/>
      <c r="O11" s="12">
        <v>1</v>
      </c>
      <c r="P11" s="93">
        <v>450</v>
      </c>
      <c r="Q11" s="72" t="s">
        <v>88</v>
      </c>
      <c r="R11" s="12"/>
      <c r="S11" s="75"/>
      <c r="T11" s="85"/>
      <c r="U11" s="9"/>
      <c r="V11" s="9"/>
      <c r="W11" s="72"/>
      <c r="X11" s="22"/>
      <c r="Y11" s="89"/>
      <c r="Z11" s="88" t="s">
        <v>19</v>
      </c>
      <c r="AA11" s="152">
        <v>1</v>
      </c>
      <c r="AB11" s="152"/>
      <c r="AC11" s="152">
        <v>2</v>
      </c>
      <c r="AD11" s="72" t="s">
        <v>88</v>
      </c>
      <c r="AE11" s="144"/>
      <c r="AF11" s="142"/>
      <c r="AG11" s="142"/>
      <c r="AH11" s="145"/>
      <c r="AI11" s="140">
        <v>1</v>
      </c>
      <c r="AJ11" s="63">
        <v>76</v>
      </c>
      <c r="AK11" s="72" t="s">
        <v>88</v>
      </c>
      <c r="AL11" s="16"/>
      <c r="AM11" s="90"/>
      <c r="AN11" s="80"/>
      <c r="AO11" s="16">
        <v>1</v>
      </c>
      <c r="AP11" s="91">
        <v>2</v>
      </c>
      <c r="AQ11" s="72" t="s">
        <v>88</v>
      </c>
      <c r="AR11" s="16"/>
      <c r="AS11" s="152"/>
      <c r="AT11" s="90"/>
      <c r="AU11" s="140"/>
      <c r="AV11" s="91"/>
      <c r="AW11" s="72"/>
      <c r="AX11" s="16"/>
      <c r="AY11" s="90"/>
      <c r="AZ11" s="18"/>
      <c r="BA11" s="18">
        <v>1</v>
      </c>
      <c r="BB11" s="229">
        <f>C11+I11+O11+U11+AA11+AI11</f>
        <v>5</v>
      </c>
    </row>
    <row r="12" spans="1:56" ht="24" customHeight="1" x14ac:dyDescent="0.25">
      <c r="A12" s="69">
        <f t="shared" si="1"/>
        <v>5</v>
      </c>
      <c r="B12" s="67" t="s">
        <v>63</v>
      </c>
      <c r="C12" s="12">
        <v>1</v>
      </c>
      <c r="D12" s="13">
        <v>122</v>
      </c>
      <c r="E12" s="72" t="s">
        <v>87</v>
      </c>
      <c r="F12" s="12"/>
      <c r="G12" s="75"/>
      <c r="H12" s="18"/>
      <c r="I12" s="14">
        <v>1</v>
      </c>
      <c r="J12" s="11">
        <v>27</v>
      </c>
      <c r="K12" s="72" t="s">
        <v>87</v>
      </c>
      <c r="L12" s="12"/>
      <c r="M12" s="75"/>
      <c r="N12" s="80"/>
      <c r="O12" s="12">
        <v>1</v>
      </c>
      <c r="P12" s="93">
        <v>690</v>
      </c>
      <c r="Q12" s="72" t="s">
        <v>87</v>
      </c>
      <c r="R12" s="12"/>
      <c r="S12" s="75"/>
      <c r="T12" s="85"/>
      <c r="U12" s="9"/>
      <c r="V12" s="9"/>
      <c r="W12" s="72"/>
      <c r="X12" s="22"/>
      <c r="Y12" s="89"/>
      <c r="Z12" s="88" t="s">
        <v>19</v>
      </c>
      <c r="AA12" s="152">
        <v>1</v>
      </c>
      <c r="AB12" s="152"/>
      <c r="AC12" s="152">
        <v>4</v>
      </c>
      <c r="AD12" s="72" t="s">
        <v>87</v>
      </c>
      <c r="AE12" s="144"/>
      <c r="AF12" s="142"/>
      <c r="AG12" s="142"/>
      <c r="AH12" s="145"/>
      <c r="AI12" s="140">
        <v>1</v>
      </c>
      <c r="AJ12" s="63">
        <v>81</v>
      </c>
      <c r="AK12" s="72" t="s">
        <v>87</v>
      </c>
      <c r="AL12" s="16"/>
      <c r="AM12" s="90"/>
      <c r="AN12" s="80"/>
      <c r="AO12" s="16">
        <v>1</v>
      </c>
      <c r="AP12" s="91">
        <v>3</v>
      </c>
      <c r="AQ12" s="72" t="s">
        <v>87</v>
      </c>
      <c r="AR12" s="16"/>
      <c r="AS12" s="152"/>
      <c r="AT12" s="90"/>
      <c r="AU12" s="140"/>
      <c r="AV12" s="91"/>
      <c r="AW12" s="72"/>
      <c r="AX12" s="16"/>
      <c r="AY12" s="90"/>
      <c r="AZ12" s="18"/>
      <c r="BA12" s="18">
        <v>1</v>
      </c>
      <c r="BB12" s="229">
        <f>C12+I12+O12+U12+AA12+AI12</f>
        <v>5</v>
      </c>
    </row>
    <row r="13" spans="1:56" ht="24" customHeight="1" x14ac:dyDescent="0.25">
      <c r="A13" s="69">
        <f t="shared" si="1"/>
        <v>6</v>
      </c>
      <c r="B13" s="67" t="s">
        <v>103</v>
      </c>
      <c r="C13" s="12"/>
      <c r="D13" s="13"/>
      <c r="E13" s="72"/>
      <c r="F13" s="12"/>
      <c r="G13" s="75"/>
      <c r="H13" s="18" t="s">
        <v>19</v>
      </c>
      <c r="I13" s="14"/>
      <c r="J13" s="11"/>
      <c r="K13" s="72"/>
      <c r="L13" s="12"/>
      <c r="M13" s="75"/>
      <c r="N13" s="80"/>
      <c r="O13" s="12"/>
      <c r="P13" s="93"/>
      <c r="Q13" s="72"/>
      <c r="R13" s="12"/>
      <c r="S13" s="75"/>
      <c r="T13" s="85"/>
      <c r="U13" s="9"/>
      <c r="V13" s="9"/>
      <c r="W13" s="72"/>
      <c r="X13" s="22"/>
      <c r="Y13" s="89"/>
      <c r="Z13" s="88" t="s">
        <v>19</v>
      </c>
      <c r="AA13" s="152">
        <v>1</v>
      </c>
      <c r="AB13" s="152">
        <v>1</v>
      </c>
      <c r="AC13" s="152">
        <v>1</v>
      </c>
      <c r="AD13" s="72" t="s">
        <v>90</v>
      </c>
      <c r="AE13" s="144"/>
      <c r="AF13" s="142"/>
      <c r="AG13" s="142"/>
      <c r="AH13" s="145"/>
      <c r="AI13" s="140"/>
      <c r="AJ13" s="63"/>
      <c r="AK13" s="72"/>
      <c r="AL13" s="16"/>
      <c r="AM13" s="90"/>
      <c r="AN13" s="80"/>
      <c r="AO13" s="16"/>
      <c r="AP13" s="91"/>
      <c r="AQ13" s="72"/>
      <c r="AR13" s="16"/>
      <c r="AS13" s="152"/>
      <c r="AT13" s="90">
        <v>2018</v>
      </c>
      <c r="AU13" s="140"/>
      <c r="AV13" s="91"/>
      <c r="AW13" s="72"/>
      <c r="AX13" s="16"/>
      <c r="AY13" s="90"/>
      <c r="AZ13" s="18"/>
      <c r="BA13" s="18"/>
      <c r="BB13" s="229"/>
    </row>
    <row r="14" spans="1:56" ht="24" customHeight="1" x14ac:dyDescent="0.25">
      <c r="A14" s="69">
        <f t="shared" si="1"/>
        <v>7</v>
      </c>
      <c r="B14" s="67" t="s">
        <v>64</v>
      </c>
      <c r="C14" s="12">
        <v>1</v>
      </c>
      <c r="D14" s="13">
        <v>184</v>
      </c>
      <c r="E14" s="72" t="s">
        <v>87</v>
      </c>
      <c r="F14" s="12"/>
      <c r="G14" s="75"/>
      <c r="H14" s="18"/>
      <c r="I14" s="14">
        <v>1</v>
      </c>
      <c r="J14" s="11">
        <v>18</v>
      </c>
      <c r="K14" s="72" t="s">
        <v>87</v>
      </c>
      <c r="L14" s="12"/>
      <c r="M14" s="75"/>
      <c r="N14" s="80"/>
      <c r="O14" s="12">
        <v>1</v>
      </c>
      <c r="P14" s="93">
        <v>510</v>
      </c>
      <c r="Q14" s="72" t="s">
        <v>87</v>
      </c>
      <c r="R14" s="12"/>
      <c r="S14" s="75"/>
      <c r="T14" s="85"/>
      <c r="U14" s="9"/>
      <c r="V14" s="9"/>
      <c r="W14" s="72"/>
      <c r="X14" s="22"/>
      <c r="Y14" s="89"/>
      <c r="Z14" s="88" t="s">
        <v>19</v>
      </c>
      <c r="AA14" s="152">
        <v>1</v>
      </c>
      <c r="AB14" s="152"/>
      <c r="AC14" s="152">
        <v>3</v>
      </c>
      <c r="AD14" s="72" t="s">
        <v>87</v>
      </c>
      <c r="AE14" s="144"/>
      <c r="AF14" s="142"/>
      <c r="AG14" s="142"/>
      <c r="AH14" s="145"/>
      <c r="AI14" s="140">
        <v>1</v>
      </c>
      <c r="AJ14" s="63">
        <v>109</v>
      </c>
      <c r="AK14" s="72" t="s">
        <v>87</v>
      </c>
      <c r="AL14" s="16"/>
      <c r="AM14" s="90"/>
      <c r="AN14" s="80"/>
      <c r="AO14" s="16">
        <v>1</v>
      </c>
      <c r="AP14" s="91">
        <v>2</v>
      </c>
      <c r="AQ14" s="72" t="s">
        <v>87</v>
      </c>
      <c r="AR14" s="16"/>
      <c r="AS14" s="152"/>
      <c r="AT14" s="90"/>
      <c r="AU14" s="140"/>
      <c r="AV14" s="91"/>
      <c r="AW14" s="72"/>
      <c r="AX14" s="16"/>
      <c r="AY14" s="90"/>
      <c r="AZ14" s="18"/>
      <c r="BA14" s="18">
        <v>1</v>
      </c>
      <c r="BB14" s="229">
        <f t="shared" ref="BB14:BB19" si="2">C14+I14+O14+U14+AA14+AI14</f>
        <v>5</v>
      </c>
    </row>
    <row r="15" spans="1:56" ht="24" customHeight="1" x14ac:dyDescent="0.25">
      <c r="A15" s="69">
        <f t="shared" si="1"/>
        <v>8</v>
      </c>
      <c r="B15" s="67" t="s">
        <v>65</v>
      </c>
      <c r="C15" s="12">
        <v>1</v>
      </c>
      <c r="D15" s="13">
        <v>138</v>
      </c>
      <c r="E15" s="72" t="s">
        <v>87</v>
      </c>
      <c r="F15" s="12"/>
      <c r="G15" s="75"/>
      <c r="H15" s="18"/>
      <c r="I15" s="14">
        <v>1</v>
      </c>
      <c r="J15" s="11">
        <v>18</v>
      </c>
      <c r="K15" s="72" t="s">
        <v>87</v>
      </c>
      <c r="L15" s="12"/>
      <c r="M15" s="75"/>
      <c r="N15" s="80"/>
      <c r="O15" s="12">
        <v>1</v>
      </c>
      <c r="P15" s="93">
        <v>520</v>
      </c>
      <c r="Q15" s="72" t="s">
        <v>87</v>
      </c>
      <c r="R15" s="12"/>
      <c r="S15" s="75"/>
      <c r="T15" s="85"/>
      <c r="U15" s="9"/>
      <c r="V15" s="9"/>
      <c r="W15" s="72"/>
      <c r="X15" s="22"/>
      <c r="Y15" s="89"/>
      <c r="Z15" s="88" t="s">
        <v>19</v>
      </c>
      <c r="AA15" s="152">
        <v>1</v>
      </c>
      <c r="AB15" s="152"/>
      <c r="AC15" s="152">
        <v>3</v>
      </c>
      <c r="AD15" s="72" t="s">
        <v>87</v>
      </c>
      <c r="AE15" s="144"/>
      <c r="AF15" s="142"/>
      <c r="AG15" s="142"/>
      <c r="AH15" s="145"/>
      <c r="AI15" s="140">
        <v>1</v>
      </c>
      <c r="AJ15" s="63">
        <v>94</v>
      </c>
      <c r="AK15" s="72" t="s">
        <v>87</v>
      </c>
      <c r="AL15" s="16"/>
      <c r="AM15" s="90"/>
      <c r="AN15" s="80"/>
      <c r="AO15" s="16">
        <v>1</v>
      </c>
      <c r="AP15" s="91">
        <v>2</v>
      </c>
      <c r="AQ15" s="72" t="s">
        <v>87</v>
      </c>
      <c r="AR15" s="16"/>
      <c r="AS15" s="152"/>
      <c r="AT15" s="90"/>
      <c r="AU15" s="140"/>
      <c r="AV15" s="91"/>
      <c r="AW15" s="72"/>
      <c r="AX15" s="16"/>
      <c r="AY15" s="90"/>
      <c r="AZ15" s="18"/>
      <c r="BA15" s="18">
        <v>1</v>
      </c>
      <c r="BB15" s="229">
        <f t="shared" si="2"/>
        <v>5</v>
      </c>
    </row>
    <row r="16" spans="1:56" ht="24" customHeight="1" x14ac:dyDescent="0.25">
      <c r="A16" s="69">
        <f t="shared" si="1"/>
        <v>9</v>
      </c>
      <c r="B16" s="67" t="s">
        <v>66</v>
      </c>
      <c r="C16" s="12">
        <v>1</v>
      </c>
      <c r="D16" s="19">
        <v>132</v>
      </c>
      <c r="E16" s="72" t="s">
        <v>87</v>
      </c>
      <c r="F16" s="12"/>
      <c r="G16" s="75"/>
      <c r="H16" s="18"/>
      <c r="I16" s="14">
        <v>1</v>
      </c>
      <c r="J16" s="11">
        <v>18</v>
      </c>
      <c r="K16" s="72" t="s">
        <v>87</v>
      </c>
      <c r="L16" s="12"/>
      <c r="M16" s="75"/>
      <c r="N16" s="80"/>
      <c r="O16" s="12">
        <v>1</v>
      </c>
      <c r="P16" s="93">
        <v>510</v>
      </c>
      <c r="Q16" s="72" t="s">
        <v>87</v>
      </c>
      <c r="R16" s="12"/>
      <c r="S16" s="75"/>
      <c r="T16" s="85"/>
      <c r="U16" s="9"/>
      <c r="V16" s="9"/>
      <c r="W16" s="72"/>
      <c r="X16" s="22"/>
      <c r="Y16" s="89"/>
      <c r="Z16" s="88" t="s">
        <v>19</v>
      </c>
      <c r="AA16" s="152">
        <v>1</v>
      </c>
      <c r="AB16" s="152"/>
      <c r="AC16" s="152">
        <v>3</v>
      </c>
      <c r="AD16" s="72" t="s">
        <v>87</v>
      </c>
      <c r="AE16" s="144"/>
      <c r="AF16" s="142"/>
      <c r="AG16" s="142"/>
      <c r="AH16" s="145"/>
      <c r="AI16" s="140">
        <v>1</v>
      </c>
      <c r="AJ16" s="63">
        <v>99</v>
      </c>
      <c r="AK16" s="72" t="s">
        <v>87</v>
      </c>
      <c r="AL16" s="16"/>
      <c r="AM16" s="90"/>
      <c r="AN16" s="80"/>
      <c r="AO16" s="16">
        <v>1</v>
      </c>
      <c r="AP16" s="91">
        <v>2</v>
      </c>
      <c r="AQ16" s="72" t="s">
        <v>87</v>
      </c>
      <c r="AR16" s="16"/>
      <c r="AS16" s="152"/>
      <c r="AT16" s="90"/>
      <c r="AU16" s="140"/>
      <c r="AV16" s="91"/>
      <c r="AW16" s="72"/>
      <c r="AX16" s="16"/>
      <c r="AY16" s="90"/>
      <c r="AZ16" s="18"/>
      <c r="BA16" s="18">
        <v>1</v>
      </c>
      <c r="BB16" s="229">
        <f t="shared" si="2"/>
        <v>5</v>
      </c>
    </row>
    <row r="17" spans="1:54" ht="24" customHeight="1" x14ac:dyDescent="0.25">
      <c r="A17" s="69">
        <f t="shared" si="1"/>
        <v>10</v>
      </c>
      <c r="B17" s="67" t="s">
        <v>68</v>
      </c>
      <c r="C17" s="12">
        <v>1</v>
      </c>
      <c r="D17" s="13">
        <v>160</v>
      </c>
      <c r="E17" s="72" t="s">
        <v>88</v>
      </c>
      <c r="F17" s="12"/>
      <c r="G17" s="75"/>
      <c r="H17" s="18"/>
      <c r="I17" s="14"/>
      <c r="J17" s="9"/>
      <c r="K17" s="72"/>
      <c r="L17" s="12"/>
      <c r="M17" s="84"/>
      <c r="N17" s="80">
        <v>2008</v>
      </c>
      <c r="O17" s="12">
        <v>1</v>
      </c>
      <c r="P17" s="93">
        <v>338</v>
      </c>
      <c r="Q17" s="72" t="s">
        <v>88</v>
      </c>
      <c r="R17" s="12"/>
      <c r="S17" s="75"/>
      <c r="T17" s="85"/>
      <c r="U17" s="9"/>
      <c r="V17" s="9"/>
      <c r="W17" s="72"/>
      <c r="X17" s="22"/>
      <c r="Y17" s="89"/>
      <c r="Z17" s="88" t="s">
        <v>19</v>
      </c>
      <c r="AA17" s="152">
        <v>1</v>
      </c>
      <c r="AB17" s="152"/>
      <c r="AC17" s="152">
        <v>2</v>
      </c>
      <c r="AD17" s="72" t="s">
        <v>88</v>
      </c>
      <c r="AE17" s="144"/>
      <c r="AF17" s="142"/>
      <c r="AG17" s="142"/>
      <c r="AH17" s="145"/>
      <c r="AI17" s="140">
        <v>1</v>
      </c>
      <c r="AJ17" s="63">
        <v>95</v>
      </c>
      <c r="AK17" s="72" t="s">
        <v>88</v>
      </c>
      <c r="AL17" s="16"/>
      <c r="AM17" s="90"/>
      <c r="AN17" s="80"/>
      <c r="AO17" s="16">
        <v>1</v>
      </c>
      <c r="AP17" s="91">
        <v>1</v>
      </c>
      <c r="AQ17" s="72" t="s">
        <v>88</v>
      </c>
      <c r="AR17" s="16"/>
      <c r="AS17" s="152"/>
      <c r="AT17" s="90"/>
      <c r="AU17" s="140"/>
      <c r="AV17" s="91"/>
      <c r="AW17" s="72"/>
      <c r="AX17" s="16"/>
      <c r="AY17" s="90"/>
      <c r="AZ17" s="18"/>
      <c r="BA17" s="18">
        <v>1</v>
      </c>
      <c r="BB17" s="229">
        <f t="shared" si="2"/>
        <v>4</v>
      </c>
    </row>
    <row r="18" spans="1:54" ht="24" customHeight="1" x14ac:dyDescent="0.25">
      <c r="A18" s="69">
        <f t="shared" si="1"/>
        <v>11</v>
      </c>
      <c r="B18" s="67" t="s">
        <v>69</v>
      </c>
      <c r="C18" s="12">
        <v>1</v>
      </c>
      <c r="D18" s="13">
        <v>146</v>
      </c>
      <c r="E18" s="72" t="s">
        <v>88</v>
      </c>
      <c r="F18" s="12"/>
      <c r="G18" s="75"/>
      <c r="H18" s="18"/>
      <c r="I18" s="14"/>
      <c r="J18" s="9"/>
      <c r="K18" s="72"/>
      <c r="L18" s="22"/>
      <c r="M18" s="84"/>
      <c r="N18" s="80">
        <v>2011</v>
      </c>
      <c r="O18" s="12">
        <v>1</v>
      </c>
      <c r="P18" s="93">
        <v>258</v>
      </c>
      <c r="Q18" s="72" t="s">
        <v>88</v>
      </c>
      <c r="R18" s="12"/>
      <c r="S18" s="75"/>
      <c r="T18" s="85"/>
      <c r="U18" s="9"/>
      <c r="V18" s="9"/>
      <c r="W18" s="72"/>
      <c r="X18" s="22"/>
      <c r="Y18" s="89"/>
      <c r="Z18" s="88" t="s">
        <v>19</v>
      </c>
      <c r="AA18" s="152">
        <v>1</v>
      </c>
      <c r="AB18" s="152"/>
      <c r="AC18" s="152">
        <v>2</v>
      </c>
      <c r="AD18" s="72" t="s">
        <v>88</v>
      </c>
      <c r="AE18" s="144"/>
      <c r="AF18" s="142"/>
      <c r="AG18" s="142"/>
      <c r="AH18" s="145"/>
      <c r="AI18" s="140">
        <v>1</v>
      </c>
      <c r="AJ18" s="63">
        <v>52</v>
      </c>
      <c r="AK18" s="72" t="s">
        <v>88</v>
      </c>
      <c r="AL18" s="16"/>
      <c r="AM18" s="90"/>
      <c r="AN18" s="80"/>
      <c r="AO18" s="16">
        <v>1</v>
      </c>
      <c r="AP18" s="91">
        <v>1</v>
      </c>
      <c r="AQ18" s="72" t="s">
        <v>88</v>
      </c>
      <c r="AR18" s="16"/>
      <c r="AS18" s="152"/>
      <c r="AT18" s="90"/>
      <c r="AU18" s="140"/>
      <c r="AV18" s="91"/>
      <c r="AW18" s="72"/>
      <c r="AX18" s="16"/>
      <c r="AY18" s="90"/>
      <c r="AZ18" s="18"/>
      <c r="BA18" s="18">
        <v>1</v>
      </c>
      <c r="BB18" s="229">
        <f t="shared" si="2"/>
        <v>4</v>
      </c>
    </row>
    <row r="19" spans="1:54" ht="24" customHeight="1" x14ac:dyDescent="0.25">
      <c r="A19" s="69">
        <f t="shared" si="1"/>
        <v>12</v>
      </c>
      <c r="B19" s="67" t="s">
        <v>70</v>
      </c>
      <c r="C19" s="12">
        <v>1</v>
      </c>
      <c r="D19" s="13">
        <v>185</v>
      </c>
      <c r="E19" s="72" t="s">
        <v>88</v>
      </c>
      <c r="F19" s="12"/>
      <c r="G19" s="75"/>
      <c r="H19" s="18"/>
      <c r="I19" s="14">
        <v>1</v>
      </c>
      <c r="J19" s="11">
        <v>15</v>
      </c>
      <c r="K19" s="72" t="s">
        <v>88</v>
      </c>
      <c r="L19" s="12"/>
      <c r="M19" s="75"/>
      <c r="N19" s="80"/>
      <c r="O19" s="12">
        <v>1</v>
      </c>
      <c r="P19" s="93">
        <v>211</v>
      </c>
      <c r="Q19" s="72" t="s">
        <v>88</v>
      </c>
      <c r="R19" s="12"/>
      <c r="S19" s="75"/>
      <c r="T19" s="85"/>
      <c r="U19" s="9"/>
      <c r="V19" s="9"/>
      <c r="W19" s="72"/>
      <c r="X19" s="22"/>
      <c r="Y19" s="89"/>
      <c r="Z19" s="88" t="s">
        <v>19</v>
      </c>
      <c r="AA19" s="152">
        <v>1</v>
      </c>
      <c r="AB19" s="152"/>
      <c r="AC19" s="152">
        <v>2</v>
      </c>
      <c r="AD19" s="72" t="s">
        <v>88</v>
      </c>
      <c r="AE19" s="144"/>
      <c r="AF19" s="142"/>
      <c r="AG19" s="142"/>
      <c r="AH19" s="145"/>
      <c r="AI19" s="140">
        <v>1</v>
      </c>
      <c r="AJ19" s="63">
        <v>91</v>
      </c>
      <c r="AK19" s="72" t="s">
        <v>88</v>
      </c>
      <c r="AL19" s="16"/>
      <c r="AM19" s="90"/>
      <c r="AN19" s="80"/>
      <c r="AO19" s="16">
        <v>1</v>
      </c>
      <c r="AP19" s="91">
        <v>1</v>
      </c>
      <c r="AQ19" s="72" t="s">
        <v>88</v>
      </c>
      <c r="AR19" s="16"/>
      <c r="AS19" s="152"/>
      <c r="AT19" s="90"/>
      <c r="AU19" s="140"/>
      <c r="AV19" s="91"/>
      <c r="AW19" s="72"/>
      <c r="AX19" s="16"/>
      <c r="AY19" s="90"/>
      <c r="AZ19" s="18"/>
      <c r="BA19" s="18">
        <v>1</v>
      </c>
      <c r="BB19" s="229">
        <f t="shared" si="2"/>
        <v>5</v>
      </c>
    </row>
    <row r="20" spans="1:54" ht="24" customHeight="1" x14ac:dyDescent="0.25">
      <c r="A20" s="69">
        <f t="shared" si="1"/>
        <v>13</v>
      </c>
      <c r="B20" s="99" t="s">
        <v>127</v>
      </c>
      <c r="C20" s="12">
        <v>1</v>
      </c>
      <c r="D20" s="13">
        <v>101</v>
      </c>
      <c r="E20" s="72" t="s">
        <v>86</v>
      </c>
      <c r="F20" s="12"/>
      <c r="G20" s="75"/>
      <c r="H20" s="18"/>
      <c r="I20" s="14"/>
      <c r="J20" s="11"/>
      <c r="K20" s="72"/>
      <c r="L20" s="12"/>
      <c r="M20" s="75"/>
      <c r="N20" s="80"/>
      <c r="O20" s="12">
        <v>1</v>
      </c>
      <c r="P20" s="93">
        <v>438.5</v>
      </c>
      <c r="Q20" s="72" t="s">
        <v>86</v>
      </c>
      <c r="R20" s="12"/>
      <c r="S20" s="75"/>
      <c r="T20" s="85"/>
      <c r="U20" s="9"/>
      <c r="V20" s="9"/>
      <c r="W20" s="72"/>
      <c r="X20" s="22"/>
      <c r="Y20" s="89"/>
      <c r="Z20" s="88"/>
      <c r="AA20" s="152">
        <v>1</v>
      </c>
      <c r="AB20" s="152">
        <v>1</v>
      </c>
      <c r="AC20" s="152">
        <v>5</v>
      </c>
      <c r="AD20" s="72" t="s">
        <v>86</v>
      </c>
      <c r="AE20" s="144"/>
      <c r="AF20" s="142"/>
      <c r="AG20" s="142"/>
      <c r="AH20" s="145"/>
      <c r="AI20" s="140">
        <v>1</v>
      </c>
      <c r="AJ20" s="63">
        <v>108</v>
      </c>
      <c r="AK20" s="72" t="s">
        <v>86</v>
      </c>
      <c r="AL20" s="16"/>
      <c r="AM20" s="90"/>
      <c r="AN20" s="80"/>
      <c r="AO20" s="16">
        <v>1</v>
      </c>
      <c r="AP20" s="91">
        <v>2</v>
      </c>
      <c r="AQ20" s="72" t="s">
        <v>86</v>
      </c>
      <c r="AR20" s="16"/>
      <c r="AS20" s="152"/>
      <c r="AT20" s="90"/>
      <c r="AU20" s="140"/>
      <c r="AV20" s="91"/>
      <c r="AW20" s="72"/>
      <c r="AX20" s="16"/>
      <c r="AY20" s="90"/>
      <c r="AZ20" s="18"/>
      <c r="BA20" s="18">
        <v>1</v>
      </c>
      <c r="BB20" s="229"/>
    </row>
    <row r="21" spans="1:54" ht="24" customHeight="1" x14ac:dyDescent="0.25">
      <c r="A21" s="69">
        <f t="shared" si="1"/>
        <v>14</v>
      </c>
      <c r="B21" s="67" t="s">
        <v>104</v>
      </c>
      <c r="C21" s="12"/>
      <c r="D21" s="13"/>
      <c r="E21" s="72"/>
      <c r="F21" s="12"/>
      <c r="G21" s="75"/>
      <c r="H21" s="18" t="s">
        <v>19</v>
      </c>
      <c r="I21" s="14"/>
      <c r="J21" s="11"/>
      <c r="K21" s="72"/>
      <c r="L21" s="12"/>
      <c r="M21" s="75"/>
      <c r="N21" s="80"/>
      <c r="O21" s="12"/>
      <c r="P21" s="93"/>
      <c r="Q21" s="72"/>
      <c r="R21" s="12"/>
      <c r="S21" s="75"/>
      <c r="T21" s="85"/>
      <c r="U21" s="9"/>
      <c r="V21" s="9"/>
      <c r="W21" s="72"/>
      <c r="X21" s="22"/>
      <c r="Y21" s="89"/>
      <c r="Z21" s="88" t="s">
        <v>19</v>
      </c>
      <c r="AA21" s="152">
        <v>1</v>
      </c>
      <c r="AB21" s="152"/>
      <c r="AC21" s="152">
        <v>2</v>
      </c>
      <c r="AD21" s="72" t="s">
        <v>90</v>
      </c>
      <c r="AE21" s="144"/>
      <c r="AF21" s="142"/>
      <c r="AG21" s="142"/>
      <c r="AH21" s="145"/>
      <c r="AI21" s="140"/>
      <c r="AJ21" s="63"/>
      <c r="AK21" s="72"/>
      <c r="AL21" s="16"/>
      <c r="AM21" s="90"/>
      <c r="AN21" s="80"/>
      <c r="AO21" s="16"/>
      <c r="AP21" s="91"/>
      <c r="AQ21" s="72"/>
      <c r="AR21" s="16"/>
      <c r="AS21" s="152"/>
      <c r="AT21" s="90">
        <v>2018</v>
      </c>
      <c r="AU21" s="140"/>
      <c r="AV21" s="91"/>
      <c r="AW21" s="72"/>
      <c r="AX21" s="16"/>
      <c r="AY21" s="90"/>
      <c r="AZ21" s="18"/>
      <c r="BA21" s="18"/>
      <c r="BB21" s="229"/>
    </row>
    <row r="22" spans="1:54" ht="24" customHeight="1" x14ac:dyDescent="0.25">
      <c r="A22" s="69">
        <f t="shared" si="1"/>
        <v>15</v>
      </c>
      <c r="B22" s="67" t="s">
        <v>73</v>
      </c>
      <c r="C22" s="12">
        <v>1</v>
      </c>
      <c r="D22" s="13">
        <v>141</v>
      </c>
      <c r="E22" s="72" t="s">
        <v>89</v>
      </c>
      <c r="F22" s="12"/>
      <c r="G22" s="75"/>
      <c r="H22" s="18"/>
      <c r="I22" s="14">
        <v>1</v>
      </c>
      <c r="J22" s="11">
        <v>15</v>
      </c>
      <c r="K22" s="72" t="s">
        <v>89</v>
      </c>
      <c r="L22" s="12"/>
      <c r="M22" s="75"/>
      <c r="N22" s="80"/>
      <c r="O22" s="12">
        <v>1</v>
      </c>
      <c r="P22" s="93">
        <v>435</v>
      </c>
      <c r="Q22" s="72" t="s">
        <v>89</v>
      </c>
      <c r="R22" s="12"/>
      <c r="S22" s="75"/>
      <c r="T22" s="85"/>
      <c r="U22" s="9"/>
      <c r="V22" s="9"/>
      <c r="W22" s="72"/>
      <c r="X22" s="22"/>
      <c r="Y22" s="89"/>
      <c r="Z22" s="88" t="s">
        <v>19</v>
      </c>
      <c r="AA22" s="152">
        <v>1</v>
      </c>
      <c r="AB22" s="152"/>
      <c r="AC22" s="152">
        <v>2</v>
      </c>
      <c r="AD22" s="72" t="s">
        <v>89</v>
      </c>
      <c r="AE22" s="144"/>
      <c r="AF22" s="142"/>
      <c r="AG22" s="142"/>
      <c r="AH22" s="145"/>
      <c r="AI22" s="140">
        <v>1</v>
      </c>
      <c r="AJ22" s="63">
        <v>94</v>
      </c>
      <c r="AK22" s="72" t="s">
        <v>89</v>
      </c>
      <c r="AL22" s="16"/>
      <c r="AM22" s="90"/>
      <c r="AN22" s="80"/>
      <c r="AO22" s="16">
        <v>1</v>
      </c>
      <c r="AP22" s="91">
        <v>2</v>
      </c>
      <c r="AQ22" s="72" t="s">
        <v>89</v>
      </c>
      <c r="AR22" s="16"/>
      <c r="AS22" s="152"/>
      <c r="AT22" s="90"/>
      <c r="AU22" s="140"/>
      <c r="AV22" s="91"/>
      <c r="AW22" s="72"/>
      <c r="AX22" s="16"/>
      <c r="AY22" s="90"/>
      <c r="AZ22" s="18"/>
      <c r="BA22" s="18">
        <v>1</v>
      </c>
      <c r="BB22" s="229">
        <f>C22+I22+O22+U22+AA22+AI22</f>
        <v>5</v>
      </c>
    </row>
    <row r="23" spans="1:54" ht="24" customHeight="1" x14ac:dyDescent="0.25">
      <c r="A23" s="69">
        <f t="shared" si="1"/>
        <v>16</v>
      </c>
      <c r="B23" s="67" t="s">
        <v>74</v>
      </c>
      <c r="C23" s="12">
        <v>1</v>
      </c>
      <c r="D23" s="13">
        <v>216</v>
      </c>
      <c r="E23" s="72" t="s">
        <v>89</v>
      </c>
      <c r="F23" s="12"/>
      <c r="G23" s="75"/>
      <c r="H23" s="18"/>
      <c r="I23" s="14"/>
      <c r="J23" s="11"/>
      <c r="K23" s="72"/>
      <c r="L23" s="12"/>
      <c r="M23" s="75"/>
      <c r="N23" s="80">
        <v>2010</v>
      </c>
      <c r="O23" s="12">
        <v>1</v>
      </c>
      <c r="P23" s="93">
        <v>748</v>
      </c>
      <c r="Q23" s="72" t="s">
        <v>89</v>
      </c>
      <c r="R23" s="12"/>
      <c r="S23" s="75"/>
      <c r="T23" s="85"/>
      <c r="U23" s="9"/>
      <c r="V23" s="9"/>
      <c r="W23" s="72"/>
      <c r="X23" s="22"/>
      <c r="Y23" s="89"/>
      <c r="Z23" s="88" t="s">
        <v>19</v>
      </c>
      <c r="AA23" s="152">
        <v>1</v>
      </c>
      <c r="AB23" s="152"/>
      <c r="AC23" s="152">
        <v>4</v>
      </c>
      <c r="AD23" s="72" t="s">
        <v>89</v>
      </c>
      <c r="AE23" s="144"/>
      <c r="AF23" s="142"/>
      <c r="AG23" s="142"/>
      <c r="AH23" s="145"/>
      <c r="AI23" s="140">
        <v>1</v>
      </c>
      <c r="AJ23" s="63">
        <v>78</v>
      </c>
      <c r="AK23" s="72" t="s">
        <v>89</v>
      </c>
      <c r="AL23" s="16"/>
      <c r="AM23" s="90"/>
      <c r="AN23" s="80"/>
      <c r="AO23" s="16">
        <v>1</v>
      </c>
      <c r="AP23" s="91">
        <v>3</v>
      </c>
      <c r="AQ23" s="72" t="s">
        <v>89</v>
      </c>
      <c r="AR23" s="16"/>
      <c r="AS23" s="152"/>
      <c r="AT23" s="90"/>
      <c r="AU23" s="140"/>
      <c r="AV23" s="91"/>
      <c r="AW23" s="72"/>
      <c r="AX23" s="16"/>
      <c r="AY23" s="90"/>
      <c r="AZ23" s="18"/>
      <c r="BA23" s="18">
        <v>1</v>
      </c>
      <c r="BB23" s="229">
        <f>C23+I23+O23+U23+AA23+AI23</f>
        <v>4</v>
      </c>
    </row>
    <row r="24" spans="1:54" ht="24" customHeight="1" x14ac:dyDescent="0.25">
      <c r="A24" s="69">
        <f t="shared" si="1"/>
        <v>17</v>
      </c>
      <c r="B24" s="67" t="s">
        <v>71</v>
      </c>
      <c r="C24" s="12">
        <v>1</v>
      </c>
      <c r="D24" s="13">
        <v>138</v>
      </c>
      <c r="E24" s="72" t="s">
        <v>89</v>
      </c>
      <c r="F24" s="12"/>
      <c r="G24" s="75"/>
      <c r="H24" s="18"/>
      <c r="I24" s="14">
        <v>1</v>
      </c>
      <c r="J24" s="11">
        <v>18</v>
      </c>
      <c r="K24" s="72" t="s">
        <v>89</v>
      </c>
      <c r="L24" s="12"/>
      <c r="M24" s="75"/>
      <c r="N24" s="80"/>
      <c r="O24" s="12">
        <v>1</v>
      </c>
      <c r="P24" s="93">
        <v>435</v>
      </c>
      <c r="Q24" s="72" t="s">
        <v>89</v>
      </c>
      <c r="R24" s="12"/>
      <c r="S24" s="75"/>
      <c r="T24" s="85"/>
      <c r="U24" s="9"/>
      <c r="V24" s="9"/>
      <c r="W24" s="72"/>
      <c r="X24" s="22"/>
      <c r="Y24" s="89"/>
      <c r="Z24" s="88" t="s">
        <v>19</v>
      </c>
      <c r="AA24" s="152">
        <v>1</v>
      </c>
      <c r="AB24" s="152"/>
      <c r="AC24" s="152">
        <v>2</v>
      </c>
      <c r="AD24" s="72" t="s">
        <v>89</v>
      </c>
      <c r="AE24" s="144"/>
      <c r="AF24" s="142"/>
      <c r="AG24" s="142"/>
      <c r="AH24" s="145"/>
      <c r="AI24" s="140">
        <v>1</v>
      </c>
      <c r="AJ24" s="63">
        <v>94</v>
      </c>
      <c r="AK24" s="72" t="s">
        <v>89</v>
      </c>
      <c r="AL24" s="16"/>
      <c r="AM24" s="90"/>
      <c r="AN24" s="80"/>
      <c r="AO24" s="16">
        <v>1</v>
      </c>
      <c r="AP24" s="91">
        <v>2</v>
      </c>
      <c r="AQ24" s="72" t="s">
        <v>89</v>
      </c>
      <c r="AR24" s="16"/>
      <c r="AS24" s="152"/>
      <c r="AT24" s="90"/>
      <c r="AU24" s="140"/>
      <c r="AV24" s="91"/>
      <c r="AW24" s="72"/>
      <c r="AX24" s="16"/>
      <c r="AY24" s="90"/>
      <c r="AZ24" s="18"/>
      <c r="BA24" s="18">
        <v>1</v>
      </c>
      <c r="BB24" s="229">
        <f>C24+I24+O24+U24+AA24+AI24</f>
        <v>5</v>
      </c>
    </row>
    <row r="25" spans="1:54" ht="24" customHeight="1" x14ac:dyDescent="0.25">
      <c r="A25" s="69">
        <f t="shared" si="1"/>
        <v>18</v>
      </c>
      <c r="B25" s="67" t="s">
        <v>72</v>
      </c>
      <c r="C25" s="12">
        <v>1</v>
      </c>
      <c r="D25" s="13">
        <v>90</v>
      </c>
      <c r="E25" s="72" t="s">
        <v>89</v>
      </c>
      <c r="F25" s="12"/>
      <c r="G25" s="75"/>
      <c r="H25" s="18"/>
      <c r="I25" s="14">
        <v>1</v>
      </c>
      <c r="J25" s="11">
        <v>15</v>
      </c>
      <c r="K25" s="72" t="s">
        <v>89</v>
      </c>
      <c r="L25" s="12"/>
      <c r="M25" s="75"/>
      <c r="N25" s="80"/>
      <c r="O25" s="12">
        <v>1</v>
      </c>
      <c r="P25" s="93">
        <v>367.8</v>
      </c>
      <c r="Q25" s="72" t="s">
        <v>89</v>
      </c>
      <c r="R25" s="12"/>
      <c r="S25" s="75"/>
      <c r="T25" s="85"/>
      <c r="U25" s="9"/>
      <c r="V25" s="9"/>
      <c r="W25" s="72"/>
      <c r="X25" s="22"/>
      <c r="Y25" s="89"/>
      <c r="Z25" s="88" t="s">
        <v>19</v>
      </c>
      <c r="AA25" s="152">
        <v>1</v>
      </c>
      <c r="AB25" s="152"/>
      <c r="AC25" s="152">
        <v>2</v>
      </c>
      <c r="AD25" s="72" t="s">
        <v>89</v>
      </c>
      <c r="AE25" s="144"/>
      <c r="AF25" s="142"/>
      <c r="AG25" s="142"/>
      <c r="AH25" s="145"/>
      <c r="AI25" s="140">
        <v>1</v>
      </c>
      <c r="AJ25" s="63">
        <v>58</v>
      </c>
      <c r="AK25" s="72" t="s">
        <v>89</v>
      </c>
      <c r="AL25" s="16"/>
      <c r="AM25" s="90"/>
      <c r="AN25" s="80"/>
      <c r="AO25" s="16">
        <v>1</v>
      </c>
      <c r="AP25" s="91">
        <v>1</v>
      </c>
      <c r="AQ25" s="72" t="s">
        <v>89</v>
      </c>
      <c r="AR25" s="16"/>
      <c r="AS25" s="152"/>
      <c r="AT25" s="90"/>
      <c r="AU25" s="140"/>
      <c r="AV25" s="91"/>
      <c r="AW25" s="72"/>
      <c r="AX25" s="16"/>
      <c r="AY25" s="90"/>
      <c r="AZ25" s="18"/>
      <c r="BA25" s="18">
        <v>1</v>
      </c>
      <c r="BB25" s="229">
        <f>C25+I25+O25+U25+AA25+AI25</f>
        <v>5</v>
      </c>
    </row>
    <row r="26" spans="1:54" ht="24" customHeight="1" x14ac:dyDescent="0.25">
      <c r="A26" s="69">
        <f t="shared" si="1"/>
        <v>19</v>
      </c>
      <c r="B26" s="67" t="s">
        <v>75</v>
      </c>
      <c r="C26" s="12">
        <v>1</v>
      </c>
      <c r="D26" s="13">
        <v>413</v>
      </c>
      <c r="E26" s="72" t="s">
        <v>90</v>
      </c>
      <c r="F26" s="12"/>
      <c r="G26" s="75"/>
      <c r="H26" s="18"/>
      <c r="I26" s="14"/>
      <c r="J26" s="11"/>
      <c r="K26" s="72"/>
      <c r="L26" s="12"/>
      <c r="M26" s="75"/>
      <c r="N26" s="80">
        <v>2013</v>
      </c>
      <c r="O26" s="12">
        <v>1</v>
      </c>
      <c r="P26" s="93">
        <v>438.05</v>
      </c>
      <c r="Q26" s="72" t="s">
        <v>90</v>
      </c>
      <c r="R26" s="12"/>
      <c r="S26" s="75"/>
      <c r="T26" s="85"/>
      <c r="U26" s="9"/>
      <c r="V26" s="9"/>
      <c r="W26" s="72"/>
      <c r="X26" s="22"/>
      <c r="Y26" s="89"/>
      <c r="Z26" s="88" t="s">
        <v>19</v>
      </c>
      <c r="AA26" s="152">
        <v>1</v>
      </c>
      <c r="AB26" s="152">
        <v>1</v>
      </c>
      <c r="AC26" s="152">
        <v>1</v>
      </c>
      <c r="AD26" s="72" t="s">
        <v>90</v>
      </c>
      <c r="AE26" s="144"/>
      <c r="AF26" s="142"/>
      <c r="AG26" s="142"/>
      <c r="AH26" s="145"/>
      <c r="AI26" s="140">
        <v>1</v>
      </c>
      <c r="AJ26" s="63">
        <v>135</v>
      </c>
      <c r="AK26" s="72" t="s">
        <v>90</v>
      </c>
      <c r="AL26" s="16"/>
      <c r="AM26" s="90"/>
      <c r="AN26" s="80"/>
      <c r="AO26" s="16"/>
      <c r="AP26" s="91"/>
      <c r="AQ26" s="72"/>
      <c r="AR26" s="16"/>
      <c r="AS26" s="152"/>
      <c r="AT26" s="90">
        <v>2013</v>
      </c>
      <c r="AU26" s="140"/>
      <c r="AV26" s="91"/>
      <c r="AW26" s="72"/>
      <c r="AX26" s="16"/>
      <c r="AY26" s="90"/>
      <c r="AZ26" s="18"/>
      <c r="BA26" s="18">
        <v>1</v>
      </c>
      <c r="BB26" s="229">
        <f>C26+I26+O26+U26+AA26+AI26</f>
        <v>4</v>
      </c>
    </row>
    <row r="27" spans="1:54" ht="24" customHeight="1" x14ac:dyDescent="0.25">
      <c r="A27" s="69">
        <f t="shared" si="1"/>
        <v>20</v>
      </c>
      <c r="B27" s="67" t="s">
        <v>97</v>
      </c>
      <c r="C27" s="12"/>
      <c r="D27" s="13"/>
      <c r="E27" s="72"/>
      <c r="F27" s="12"/>
      <c r="G27" s="75"/>
      <c r="H27" s="18" t="s">
        <v>19</v>
      </c>
      <c r="I27" s="14"/>
      <c r="J27" s="11"/>
      <c r="K27" s="72"/>
      <c r="L27" s="12"/>
      <c r="M27" s="75"/>
      <c r="N27" s="80"/>
      <c r="O27" s="12"/>
      <c r="P27" s="93"/>
      <c r="Q27" s="72"/>
      <c r="R27" s="12"/>
      <c r="S27" s="75"/>
      <c r="T27" s="85"/>
      <c r="U27" s="9"/>
      <c r="V27" s="9"/>
      <c r="W27" s="72"/>
      <c r="X27" s="22"/>
      <c r="Y27" s="89"/>
      <c r="Z27" s="88" t="s">
        <v>19</v>
      </c>
      <c r="AA27" s="152">
        <v>1</v>
      </c>
      <c r="AB27" s="152">
        <v>2</v>
      </c>
      <c r="AC27" s="152">
        <v>2</v>
      </c>
      <c r="AD27" s="72" t="s">
        <v>90</v>
      </c>
      <c r="AE27" s="144"/>
      <c r="AF27" s="142"/>
      <c r="AG27" s="142"/>
      <c r="AH27" s="145"/>
      <c r="AI27" s="140"/>
      <c r="AJ27" s="63"/>
      <c r="AK27" s="72"/>
      <c r="AL27" s="16"/>
      <c r="AM27" s="90"/>
      <c r="AN27" s="80"/>
      <c r="AO27" s="16"/>
      <c r="AP27" s="91"/>
      <c r="AQ27" s="72"/>
      <c r="AR27" s="16"/>
      <c r="AS27" s="152"/>
      <c r="AT27" s="90">
        <v>2018</v>
      </c>
      <c r="AU27" s="140"/>
      <c r="AV27" s="91"/>
      <c r="AW27" s="72"/>
      <c r="AX27" s="16"/>
      <c r="AY27" s="90"/>
      <c r="AZ27" s="18"/>
      <c r="BA27" s="18"/>
      <c r="BB27" s="229"/>
    </row>
    <row r="28" spans="1:54" ht="24" customHeight="1" x14ac:dyDescent="0.25">
      <c r="A28" s="69">
        <f t="shared" si="1"/>
        <v>21</v>
      </c>
      <c r="B28" s="67" t="s">
        <v>126</v>
      </c>
      <c r="C28" s="12">
        <v>1</v>
      </c>
      <c r="D28" s="13">
        <v>141</v>
      </c>
      <c r="E28" s="72" t="s">
        <v>86</v>
      </c>
      <c r="F28" s="12"/>
      <c r="G28" s="75"/>
      <c r="H28" s="18"/>
      <c r="I28" s="14">
        <v>1</v>
      </c>
      <c r="J28" s="11">
        <v>18</v>
      </c>
      <c r="K28" s="72" t="s">
        <v>86</v>
      </c>
      <c r="L28" s="12"/>
      <c r="M28" s="75"/>
      <c r="N28" s="80"/>
      <c r="O28" s="12">
        <v>1</v>
      </c>
      <c r="P28" s="93">
        <v>620</v>
      </c>
      <c r="Q28" s="72" t="s">
        <v>86</v>
      </c>
      <c r="R28" s="12"/>
      <c r="S28" s="75"/>
      <c r="T28" s="86"/>
      <c r="U28" s="96"/>
      <c r="V28" s="9"/>
      <c r="W28" s="72"/>
      <c r="X28" s="22"/>
      <c r="Y28" s="89"/>
      <c r="Z28" s="88" t="s">
        <v>19</v>
      </c>
      <c r="AA28" s="152">
        <v>1</v>
      </c>
      <c r="AB28" s="152"/>
      <c r="AC28" s="152">
        <v>8</v>
      </c>
      <c r="AD28" s="72" t="s">
        <v>86</v>
      </c>
      <c r="AE28" s="144"/>
      <c r="AF28" s="142"/>
      <c r="AG28" s="142"/>
      <c r="AH28" s="145"/>
      <c r="AI28" s="140">
        <v>1</v>
      </c>
      <c r="AJ28" s="63">
        <v>86.4</v>
      </c>
      <c r="AK28" s="72" t="s">
        <v>86</v>
      </c>
      <c r="AL28" s="16"/>
      <c r="AM28" s="90"/>
      <c r="AN28" s="80"/>
      <c r="AO28" s="16">
        <v>1</v>
      </c>
      <c r="AP28" s="91">
        <v>1</v>
      </c>
      <c r="AQ28" s="72" t="s">
        <v>86</v>
      </c>
      <c r="AR28" s="16"/>
      <c r="AS28" s="152"/>
      <c r="AT28" s="90"/>
      <c r="AU28" s="140"/>
      <c r="AV28" s="91"/>
      <c r="AW28" s="72"/>
      <c r="AX28" s="16"/>
      <c r="AY28" s="90"/>
      <c r="AZ28" s="18"/>
      <c r="BA28" s="18">
        <v>1</v>
      </c>
      <c r="BB28" s="229">
        <f>C28+I28+O28+U28+AA28+AI28</f>
        <v>5</v>
      </c>
    </row>
    <row r="29" spans="1:54" ht="24" customHeight="1" x14ac:dyDescent="0.25">
      <c r="A29" s="69">
        <f t="shared" si="1"/>
        <v>22</v>
      </c>
      <c r="B29" s="67" t="s">
        <v>98</v>
      </c>
      <c r="C29" s="12"/>
      <c r="D29" s="20"/>
      <c r="E29" s="72"/>
      <c r="F29" s="12"/>
      <c r="G29" s="75"/>
      <c r="H29" s="18" t="s">
        <v>19</v>
      </c>
      <c r="I29" s="14"/>
      <c r="J29" s="11"/>
      <c r="K29" s="72"/>
      <c r="L29" s="12"/>
      <c r="M29" s="75"/>
      <c r="N29" s="80"/>
      <c r="O29" s="12"/>
      <c r="P29" s="93"/>
      <c r="Q29" s="72"/>
      <c r="R29" s="12"/>
      <c r="S29" s="75"/>
      <c r="T29" s="85"/>
      <c r="U29" s="9"/>
      <c r="V29" s="9"/>
      <c r="W29" s="72"/>
      <c r="X29" s="22"/>
      <c r="Y29" s="89"/>
      <c r="Z29" s="88" t="s">
        <v>19</v>
      </c>
      <c r="AA29" s="152">
        <v>1</v>
      </c>
      <c r="AB29" s="152">
        <v>1</v>
      </c>
      <c r="AC29" s="152">
        <v>1</v>
      </c>
      <c r="AD29" s="72" t="s">
        <v>90</v>
      </c>
      <c r="AE29" s="144"/>
      <c r="AF29" s="142"/>
      <c r="AG29" s="142"/>
      <c r="AH29" s="145"/>
      <c r="AI29" s="140"/>
      <c r="AJ29" s="63"/>
      <c r="AK29" s="72"/>
      <c r="AL29" s="16"/>
      <c r="AM29" s="90"/>
      <c r="AN29" s="80"/>
      <c r="AO29" s="16"/>
      <c r="AP29" s="91"/>
      <c r="AQ29" s="72"/>
      <c r="AR29" s="16"/>
      <c r="AS29" s="152"/>
      <c r="AT29" s="90">
        <v>2018</v>
      </c>
      <c r="AU29" s="140"/>
      <c r="AV29" s="91"/>
      <c r="AW29" s="72"/>
      <c r="AX29" s="16"/>
      <c r="AY29" s="90"/>
      <c r="AZ29" s="18"/>
      <c r="BA29" s="18"/>
      <c r="BB29" s="229"/>
    </row>
    <row r="30" spans="1:54" ht="24" customHeight="1" x14ac:dyDescent="0.25">
      <c r="A30" s="69">
        <f t="shared" si="1"/>
        <v>23</v>
      </c>
      <c r="B30" s="67" t="s">
        <v>76</v>
      </c>
      <c r="C30" s="12">
        <v>1</v>
      </c>
      <c r="D30" s="20">
        <v>154</v>
      </c>
      <c r="E30" s="72" t="s">
        <v>86</v>
      </c>
      <c r="F30" s="12"/>
      <c r="G30" s="75"/>
      <c r="H30" s="18"/>
      <c r="I30" s="14"/>
      <c r="J30" s="9"/>
      <c r="K30" s="72"/>
      <c r="L30" s="22"/>
      <c r="M30" s="75"/>
      <c r="N30" s="80">
        <v>2010</v>
      </c>
      <c r="O30" s="12">
        <v>1</v>
      </c>
      <c r="P30" s="93">
        <v>732</v>
      </c>
      <c r="Q30" s="72" t="s">
        <v>86</v>
      </c>
      <c r="R30" s="12"/>
      <c r="S30" s="75"/>
      <c r="T30" s="85"/>
      <c r="U30" s="96">
        <v>1</v>
      </c>
      <c r="V30" s="9">
        <v>1</v>
      </c>
      <c r="W30" s="72" t="s">
        <v>86</v>
      </c>
      <c r="X30" s="22"/>
      <c r="Y30" s="89"/>
      <c r="Z30" s="88"/>
      <c r="AA30" s="152"/>
      <c r="AB30" s="152"/>
      <c r="AC30" s="152"/>
      <c r="AD30" s="72"/>
      <c r="AE30" s="144"/>
      <c r="AF30" s="142"/>
      <c r="AG30" s="142"/>
      <c r="AH30" s="145"/>
      <c r="AI30" s="140">
        <v>1</v>
      </c>
      <c r="AJ30" s="63">
        <v>94</v>
      </c>
      <c r="AK30" s="72" t="s">
        <v>86</v>
      </c>
      <c r="AL30" s="16"/>
      <c r="AM30" s="90"/>
      <c r="AN30" s="80"/>
      <c r="AO30" s="16">
        <v>1</v>
      </c>
      <c r="AP30" s="91">
        <v>3</v>
      </c>
      <c r="AQ30" s="72" t="s">
        <v>86</v>
      </c>
      <c r="AR30" s="16"/>
      <c r="AS30" s="152"/>
      <c r="AT30" s="90"/>
      <c r="AU30" s="140"/>
      <c r="AV30" s="91"/>
      <c r="AW30" s="72"/>
      <c r="AX30" s="16"/>
      <c r="AY30" s="90"/>
      <c r="AZ30" s="18"/>
      <c r="BA30" s="18">
        <v>1</v>
      </c>
      <c r="BB30" s="229">
        <f>C30+I30+O30+U30+AA30+AI30</f>
        <v>4</v>
      </c>
    </row>
    <row r="31" spans="1:54" ht="24" customHeight="1" x14ac:dyDescent="0.25">
      <c r="A31" s="69">
        <f t="shared" si="1"/>
        <v>24</v>
      </c>
      <c r="B31" s="67" t="s">
        <v>77</v>
      </c>
      <c r="C31" s="12">
        <v>1</v>
      </c>
      <c r="D31" s="20">
        <v>138</v>
      </c>
      <c r="E31" s="72" t="s">
        <v>86</v>
      </c>
      <c r="F31" s="12"/>
      <c r="G31" s="75"/>
      <c r="H31" s="18"/>
      <c r="I31" s="14">
        <v>1</v>
      </c>
      <c r="J31" s="11">
        <v>27</v>
      </c>
      <c r="K31" s="72" t="s">
        <v>86</v>
      </c>
      <c r="L31" s="12"/>
      <c r="M31" s="75"/>
      <c r="N31" s="80"/>
      <c r="O31" s="12">
        <v>1</v>
      </c>
      <c r="P31" s="93">
        <v>436</v>
      </c>
      <c r="Q31" s="72" t="s">
        <v>86</v>
      </c>
      <c r="R31" s="12"/>
      <c r="S31" s="75"/>
      <c r="T31" s="85"/>
      <c r="U31" s="9"/>
      <c r="V31" s="9"/>
      <c r="W31" s="72"/>
      <c r="X31" s="22"/>
      <c r="Y31" s="89"/>
      <c r="Z31" s="88" t="s">
        <v>19</v>
      </c>
      <c r="AA31" s="152">
        <v>1</v>
      </c>
      <c r="AB31" s="152"/>
      <c r="AC31" s="152">
        <v>2</v>
      </c>
      <c r="AD31" s="72" t="s">
        <v>86</v>
      </c>
      <c r="AE31" s="144"/>
      <c r="AF31" s="142"/>
      <c r="AG31" s="142"/>
      <c r="AH31" s="145"/>
      <c r="AI31" s="140">
        <v>1</v>
      </c>
      <c r="AJ31" s="63">
        <v>75</v>
      </c>
      <c r="AK31" s="72" t="s">
        <v>86</v>
      </c>
      <c r="AL31" s="16"/>
      <c r="AM31" s="90"/>
      <c r="AN31" s="80"/>
      <c r="AO31" s="16">
        <v>1</v>
      </c>
      <c r="AP31" s="91">
        <v>2</v>
      </c>
      <c r="AQ31" s="72" t="s">
        <v>86</v>
      </c>
      <c r="AR31" s="16"/>
      <c r="AS31" s="152"/>
      <c r="AT31" s="90"/>
      <c r="AU31" s="140"/>
      <c r="AV31" s="91"/>
      <c r="AW31" s="72"/>
      <c r="AX31" s="16"/>
      <c r="AY31" s="90"/>
      <c r="AZ31" s="18"/>
      <c r="BA31" s="18">
        <v>1</v>
      </c>
      <c r="BB31" s="229">
        <f>C31+I31+O31+U31+AA31+AI31</f>
        <v>5</v>
      </c>
    </row>
    <row r="32" spans="1:54" ht="24" customHeight="1" x14ac:dyDescent="0.25">
      <c r="A32" s="69">
        <f t="shared" si="1"/>
        <v>25</v>
      </c>
      <c r="B32" s="67" t="s">
        <v>79</v>
      </c>
      <c r="C32" s="12">
        <v>1</v>
      </c>
      <c r="D32" s="21">
        <v>334</v>
      </c>
      <c r="E32" s="72" t="s">
        <v>90</v>
      </c>
      <c r="F32" s="12"/>
      <c r="G32" s="75"/>
      <c r="H32" s="18"/>
      <c r="I32" s="14">
        <v>1</v>
      </c>
      <c r="J32" s="11">
        <v>27</v>
      </c>
      <c r="K32" s="72" t="s">
        <v>90</v>
      </c>
      <c r="L32" s="12"/>
      <c r="M32" s="75"/>
      <c r="N32" s="80"/>
      <c r="O32" s="12">
        <v>1</v>
      </c>
      <c r="P32" s="93">
        <v>1182</v>
      </c>
      <c r="Q32" s="72" t="s">
        <v>90</v>
      </c>
      <c r="R32" s="12"/>
      <c r="S32" s="75"/>
      <c r="T32" s="85"/>
      <c r="U32" s="9"/>
      <c r="V32" s="9"/>
      <c r="W32" s="72"/>
      <c r="X32" s="22"/>
      <c r="Y32" s="89"/>
      <c r="Z32" s="88" t="s">
        <v>19</v>
      </c>
      <c r="AA32" s="152">
        <v>1</v>
      </c>
      <c r="AB32" s="152">
        <v>1</v>
      </c>
      <c r="AC32" s="152">
        <v>2</v>
      </c>
      <c r="AD32" s="72" t="s">
        <v>90</v>
      </c>
      <c r="AE32" s="144"/>
      <c r="AF32" s="142"/>
      <c r="AG32" s="142"/>
      <c r="AH32" s="145"/>
      <c r="AI32" s="140">
        <v>1</v>
      </c>
      <c r="AJ32" s="63">
        <v>130</v>
      </c>
      <c r="AK32" s="72" t="s">
        <v>90</v>
      </c>
      <c r="AL32" s="16"/>
      <c r="AM32" s="89"/>
      <c r="AN32" s="80"/>
      <c r="AO32" s="16">
        <v>1</v>
      </c>
      <c r="AP32" s="91">
        <v>2</v>
      </c>
      <c r="AQ32" s="72" t="s">
        <v>90</v>
      </c>
      <c r="AR32" s="16"/>
      <c r="AS32" s="152"/>
      <c r="AT32" s="90"/>
      <c r="AU32" s="140"/>
      <c r="AV32" s="91"/>
      <c r="AW32" s="72"/>
      <c r="AX32" s="16"/>
      <c r="AY32" s="90"/>
      <c r="AZ32" s="18"/>
      <c r="BA32" s="18">
        <v>1</v>
      </c>
      <c r="BB32" s="229">
        <f>C32+I32+O32+U32+AA32+AI32</f>
        <v>5</v>
      </c>
    </row>
    <row r="33" spans="1:55" ht="24" customHeight="1" x14ac:dyDescent="0.25">
      <c r="A33" s="69">
        <f t="shared" si="1"/>
        <v>26</v>
      </c>
      <c r="B33" s="67" t="s">
        <v>78</v>
      </c>
      <c r="C33" s="12">
        <v>1</v>
      </c>
      <c r="D33" s="20">
        <v>280</v>
      </c>
      <c r="E33" s="72" t="s">
        <v>90</v>
      </c>
      <c r="F33" s="12"/>
      <c r="G33" s="75"/>
      <c r="H33" s="18"/>
      <c r="I33" s="14">
        <v>1</v>
      </c>
      <c r="J33" s="11">
        <v>18</v>
      </c>
      <c r="K33" s="72" t="s">
        <v>90</v>
      </c>
      <c r="L33" s="22"/>
      <c r="M33" s="75"/>
      <c r="N33" s="80"/>
      <c r="O33" s="12">
        <v>1</v>
      </c>
      <c r="P33" s="93">
        <v>710.5</v>
      </c>
      <c r="Q33" s="72" t="s">
        <v>90</v>
      </c>
      <c r="R33" s="12"/>
      <c r="S33" s="75"/>
      <c r="T33" s="85"/>
      <c r="U33" s="9"/>
      <c r="V33" s="9"/>
      <c r="W33" s="72"/>
      <c r="X33" s="22"/>
      <c r="Y33" s="89"/>
      <c r="Z33" s="88" t="s">
        <v>19</v>
      </c>
      <c r="AA33" s="152">
        <v>1</v>
      </c>
      <c r="AB33" s="152">
        <v>1</v>
      </c>
      <c r="AC33" s="152">
        <v>1</v>
      </c>
      <c r="AD33" s="72" t="s">
        <v>90</v>
      </c>
      <c r="AE33" s="144"/>
      <c r="AF33" s="142"/>
      <c r="AG33" s="142"/>
      <c r="AH33" s="145"/>
      <c r="AI33" s="140">
        <v>1</v>
      </c>
      <c r="AJ33" s="63">
        <v>78</v>
      </c>
      <c r="AK33" s="72" t="s">
        <v>90</v>
      </c>
      <c r="AL33" s="16"/>
      <c r="AM33" s="90"/>
      <c r="AN33" s="80"/>
      <c r="AO33" s="16">
        <v>1</v>
      </c>
      <c r="AP33" s="91">
        <v>1</v>
      </c>
      <c r="AQ33" s="72" t="s">
        <v>90</v>
      </c>
      <c r="AR33" s="16"/>
      <c r="AS33" s="152"/>
      <c r="AT33" s="90"/>
      <c r="AU33" s="140"/>
      <c r="AV33" s="91"/>
      <c r="AW33" s="72"/>
      <c r="AX33" s="16"/>
      <c r="AY33" s="90"/>
      <c r="AZ33" s="18"/>
      <c r="BA33" s="18">
        <v>1</v>
      </c>
      <c r="BB33" s="229">
        <f>C33+I33+O33+U33+AA33+AI33</f>
        <v>5</v>
      </c>
    </row>
    <row r="34" spans="1:55" ht="24" customHeight="1" thickBot="1" x14ac:dyDescent="0.3">
      <c r="A34" s="69">
        <f t="shared" si="1"/>
        <v>27</v>
      </c>
      <c r="B34" s="67" t="s">
        <v>80</v>
      </c>
      <c r="C34" s="12">
        <v>1</v>
      </c>
      <c r="D34" s="21">
        <v>132</v>
      </c>
      <c r="E34" s="72" t="s">
        <v>90</v>
      </c>
      <c r="F34" s="12"/>
      <c r="G34" s="75"/>
      <c r="H34" s="18"/>
      <c r="I34" s="14">
        <v>1</v>
      </c>
      <c r="J34" s="11">
        <v>18</v>
      </c>
      <c r="K34" s="72" t="s">
        <v>90</v>
      </c>
      <c r="L34" s="12"/>
      <c r="M34" s="75"/>
      <c r="N34" s="80"/>
      <c r="O34" s="12">
        <v>1</v>
      </c>
      <c r="P34" s="93">
        <v>528</v>
      </c>
      <c r="Q34" s="72" t="s">
        <v>90</v>
      </c>
      <c r="R34" s="12"/>
      <c r="S34" s="75"/>
      <c r="T34" s="85"/>
      <c r="U34" s="9"/>
      <c r="V34" s="9"/>
      <c r="W34" s="72"/>
      <c r="X34" s="22"/>
      <c r="Y34" s="89"/>
      <c r="Z34" s="88" t="s">
        <v>19</v>
      </c>
      <c r="AA34" s="153">
        <v>1</v>
      </c>
      <c r="AB34" s="153"/>
      <c r="AC34" s="153">
        <v>3</v>
      </c>
      <c r="AD34" s="72" t="s">
        <v>90</v>
      </c>
      <c r="AE34" s="146"/>
      <c r="AF34" s="143"/>
      <c r="AG34" s="143"/>
      <c r="AH34" s="147"/>
      <c r="AI34" s="140">
        <v>1</v>
      </c>
      <c r="AJ34" s="63">
        <v>78</v>
      </c>
      <c r="AK34" s="72" t="s">
        <v>90</v>
      </c>
      <c r="AL34" s="22"/>
      <c r="AM34" s="89"/>
      <c r="AN34" s="80"/>
      <c r="AO34" s="16">
        <v>1</v>
      </c>
      <c r="AP34" s="92">
        <v>2</v>
      </c>
      <c r="AQ34" s="72" t="s">
        <v>90</v>
      </c>
      <c r="AR34" s="161"/>
      <c r="AS34" s="153"/>
      <c r="AT34" s="162"/>
      <c r="AU34" s="140"/>
      <c r="AV34" s="92"/>
      <c r="AW34" s="72"/>
      <c r="AX34" s="16"/>
      <c r="AY34" s="89"/>
      <c r="AZ34" s="18"/>
      <c r="BA34" s="18">
        <v>1</v>
      </c>
      <c r="BB34" s="229">
        <f>C34+I34+O34+U34+AA34+AI34</f>
        <v>5</v>
      </c>
    </row>
    <row r="35" spans="1:55" ht="24" customHeight="1" thickBot="1" x14ac:dyDescent="0.3">
      <c r="A35" s="70"/>
      <c r="B35" s="68" t="s">
        <v>20</v>
      </c>
      <c r="C35" s="23">
        <f>SUM(C8:C34)</f>
        <v>22</v>
      </c>
      <c r="D35" s="25">
        <f>SUM(D8:D34)</f>
        <v>3931</v>
      </c>
      <c r="E35" s="28"/>
      <c r="F35" s="23">
        <f>SUM(F8:F34)</f>
        <v>0</v>
      </c>
      <c r="G35" s="76">
        <f>SUM(G8:G34)</f>
        <v>0</v>
      </c>
      <c r="H35" s="74"/>
      <c r="I35" s="27">
        <f>SUM(I8:I34)</f>
        <v>16</v>
      </c>
      <c r="J35" s="24">
        <f>SUM(J8:J34)</f>
        <v>324</v>
      </c>
      <c r="K35" s="28"/>
      <c r="L35" s="23">
        <f>SUM(L8:L34)</f>
        <v>0</v>
      </c>
      <c r="M35" s="26">
        <f>SUM(M8:M34)</f>
        <v>0</v>
      </c>
      <c r="N35" s="81"/>
      <c r="O35" s="23">
        <f>SUM(O8:O34)</f>
        <v>23</v>
      </c>
      <c r="P35" s="95">
        <f>SUM(P8:P34)</f>
        <v>12865.249999999998</v>
      </c>
      <c r="Q35" s="28"/>
      <c r="R35" s="23">
        <f>SUM(R8:R34)</f>
        <v>0</v>
      </c>
      <c r="S35" s="26">
        <f>SUM(S8:S34)</f>
        <v>0</v>
      </c>
      <c r="T35" s="74"/>
      <c r="U35" s="27">
        <f>SUM(U8:U34)</f>
        <v>1</v>
      </c>
      <c r="V35" s="24">
        <f>SUM(V8:V34)</f>
        <v>1</v>
      </c>
      <c r="W35" s="28"/>
      <c r="X35" s="23">
        <f>SUM(X8:X34)</f>
        <v>0</v>
      </c>
      <c r="Y35" s="26">
        <f>SUM(Y8:Y34)</f>
        <v>0</v>
      </c>
      <c r="Z35" s="81"/>
      <c r="AA35" s="23">
        <f>SUM(AA8:AA34)</f>
        <v>26</v>
      </c>
      <c r="AB35" s="23">
        <f>SUM(AB8:AB34)</f>
        <v>9</v>
      </c>
      <c r="AC35" s="23">
        <f>SUM(AC8:AC34)</f>
        <v>65</v>
      </c>
      <c r="AD35" s="28"/>
      <c r="AE35" s="23">
        <f>SUM(AE8:AE34)</f>
        <v>0</v>
      </c>
      <c r="AF35" s="23">
        <f>SUM(AF8:AF34)</f>
        <v>0</v>
      </c>
      <c r="AG35" s="23">
        <f>SUM(AG8:AG34)</f>
        <v>0</v>
      </c>
      <c r="AH35" s="26"/>
      <c r="AI35" s="27">
        <f>SUM(AI8:AI34)</f>
        <v>23</v>
      </c>
      <c r="AJ35" s="94">
        <f>SUM(AJ8:AJ34)</f>
        <v>2164.4</v>
      </c>
      <c r="AK35" s="28"/>
      <c r="AL35" s="23">
        <f>SUM(AL8:AL34)</f>
        <v>0</v>
      </c>
      <c r="AM35" s="52">
        <f>SUM(AM8:AM34)</f>
        <v>0</v>
      </c>
      <c r="AN35" s="81"/>
      <c r="AO35" s="23">
        <f>SUM(AO8:AO34)</f>
        <v>22</v>
      </c>
      <c r="AP35" s="24">
        <f>SUM(AP8:AP34)</f>
        <v>49</v>
      </c>
      <c r="AQ35" s="160"/>
      <c r="AR35" s="23">
        <f>SUM(AR8:AR34)</f>
        <v>0</v>
      </c>
      <c r="AS35" s="24">
        <f>SUM(AS8:AS34)</f>
        <v>0</v>
      </c>
      <c r="AT35" s="154"/>
      <c r="AU35" s="23">
        <f>SUM(AU8:AU34)</f>
        <v>0</v>
      </c>
      <c r="AV35" s="24">
        <f>SUM(AV8:AV34)</f>
        <v>0</v>
      </c>
      <c r="AW35" s="28"/>
      <c r="AX35" s="23">
        <f>SUM(AX8:AX34)</f>
        <v>0</v>
      </c>
      <c r="AY35" s="24">
        <f>SUM(AY8:AY34)</f>
        <v>0</v>
      </c>
      <c r="AZ35" s="74"/>
      <c r="BA35" s="23">
        <f>SUM(BA8:BA34)</f>
        <v>23</v>
      </c>
    </row>
    <row r="37" spans="1:55" ht="54" customHeight="1" x14ac:dyDescent="0.25">
      <c r="A37" s="29"/>
      <c r="B37" s="29" t="s">
        <v>21</v>
      </c>
      <c r="C37" s="29"/>
      <c r="D37" s="29"/>
      <c r="E37" s="29"/>
      <c r="F37" s="29"/>
      <c r="G37" s="29"/>
      <c r="H37" s="29" t="s">
        <v>22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AN37" s="31"/>
      <c r="AO37" s="31"/>
      <c r="AP37" s="31"/>
      <c r="AQ37" s="31"/>
      <c r="AR37" s="31"/>
      <c r="AS37" s="31"/>
      <c r="AT37" s="31"/>
      <c r="AZ37" s="32"/>
      <c r="BA37" s="32"/>
      <c r="BB37" s="33"/>
      <c r="BC37" s="33"/>
    </row>
    <row r="38" spans="1:55" s="42" customFormat="1" ht="24" hidden="1" customHeight="1" thickBot="1" x14ac:dyDescent="0.3">
      <c r="A38" s="34"/>
      <c r="B38" s="35" t="s">
        <v>23</v>
      </c>
      <c r="C38" s="34">
        <f>SUBTOTAL(9,C17:C34)</f>
        <v>15</v>
      </c>
      <c r="D38" s="36">
        <f>SUBTOTAL(9,D17:D34)</f>
        <v>2769</v>
      </c>
      <c r="E38" s="36"/>
      <c r="F38" s="36"/>
      <c r="G38" s="36"/>
      <c r="H38" s="37"/>
      <c r="I38" s="38">
        <f>SUBTOTAL(9,I17:I34)</f>
        <v>9</v>
      </c>
      <c r="J38" s="36">
        <f t="shared" ref="J38" si="3">SUBTOTAL(9,J17:J37)</f>
        <v>495</v>
      </c>
      <c r="K38" s="36"/>
      <c r="L38" s="36"/>
      <c r="M38" s="36"/>
      <c r="N38" s="39"/>
      <c r="O38" s="34">
        <f>SUBTOTAL(9,O17:O34)</f>
        <v>15</v>
      </c>
      <c r="P38" s="36">
        <f>SUBTOTAL(9,P17:P37)</f>
        <v>20743.099999999999</v>
      </c>
      <c r="Q38" s="38"/>
      <c r="R38" s="36"/>
      <c r="S38" s="36"/>
      <c r="T38" s="39"/>
      <c r="U38" s="34"/>
      <c r="V38" s="36"/>
      <c r="W38" s="36"/>
      <c r="X38" s="36"/>
      <c r="Y38" s="36"/>
      <c r="Z38" s="37"/>
      <c r="AA38" s="39"/>
      <c r="AB38" s="39"/>
      <c r="AC38" s="39"/>
      <c r="AD38" s="39"/>
      <c r="AE38" s="39"/>
      <c r="AF38" s="39"/>
      <c r="AG38" s="39"/>
      <c r="AH38" s="39"/>
      <c r="AI38" s="36">
        <f>SUBTOTAL(9,AI17:AI34)</f>
        <v>15</v>
      </c>
      <c r="AJ38" s="36">
        <f>SUBTOTAL(9,AJ17:AJ34)</f>
        <v>1346.4</v>
      </c>
      <c r="AK38" s="36"/>
      <c r="AL38" s="36"/>
      <c r="AM38" s="36"/>
      <c r="AN38" s="39"/>
      <c r="AO38" s="39"/>
      <c r="AP38" s="39"/>
      <c r="AQ38" s="39"/>
      <c r="AR38" s="39"/>
      <c r="AS38" s="39"/>
      <c r="AT38" s="39"/>
      <c r="AU38" s="36">
        <f>SUBTOTAL(9,AU17:AU34)</f>
        <v>0</v>
      </c>
      <c r="AV38" s="36">
        <f>SUBTOTAL(9,AV17:AV34)</f>
        <v>0</v>
      </c>
      <c r="AW38" s="36"/>
      <c r="AX38" s="36"/>
      <c r="AY38" s="36"/>
      <c r="AZ38" s="40"/>
      <c r="BA38" s="40">
        <f>SUBTOTAL(9,BA17:BA34)</f>
        <v>15</v>
      </c>
      <c r="BB38" s="41"/>
      <c r="BC38" s="41"/>
    </row>
    <row r="39" spans="1:55" ht="40.5" customHeight="1" x14ac:dyDescent="0.25">
      <c r="A39" s="43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2"/>
      <c r="AJ39" s="32"/>
      <c r="AK39" s="32"/>
      <c r="AL39" s="32"/>
      <c r="AM39" s="32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3"/>
      <c r="BC39" s="33"/>
    </row>
    <row r="40" spans="1:55" x14ac:dyDescent="0.25">
      <c r="A40" s="44"/>
      <c r="B40" s="1" t="s">
        <v>24</v>
      </c>
    </row>
    <row r="41" spans="1:55" x14ac:dyDescent="0.25">
      <c r="B41" s="1" t="s">
        <v>25</v>
      </c>
      <c r="E41" s="45"/>
      <c r="F41" s="45"/>
      <c r="G41" s="45"/>
      <c r="H41" s="45"/>
    </row>
    <row r="42" spans="1:55" ht="35.25" customHeight="1" x14ac:dyDescent="0.25">
      <c r="E42" s="45"/>
      <c r="F42" s="45"/>
      <c r="G42" s="45"/>
      <c r="H42" s="45"/>
    </row>
    <row r="43" spans="1:55" x14ac:dyDescent="0.25">
      <c r="B43" s="33" t="s">
        <v>26</v>
      </c>
    </row>
    <row r="44" spans="1:55" x14ac:dyDescent="0.25">
      <c r="B44" s="1" t="s">
        <v>27</v>
      </c>
    </row>
    <row r="45" spans="1:55" x14ac:dyDescent="0.25">
      <c r="B45" s="1" t="s">
        <v>28</v>
      </c>
    </row>
    <row r="46" spans="1:55" x14ac:dyDescent="0.25">
      <c r="B46" s="1" t="s">
        <v>29</v>
      </c>
    </row>
    <row r="47" spans="1:55" x14ac:dyDescent="0.25">
      <c r="B47" s="1" t="s">
        <v>30</v>
      </c>
    </row>
    <row r="53" spans="2:7" x14ac:dyDescent="0.25">
      <c r="B53" s="1" t="s">
        <v>42</v>
      </c>
      <c r="C53" s="1" t="s">
        <v>43</v>
      </c>
      <c r="D53" s="1">
        <v>22</v>
      </c>
      <c r="E53" s="1">
        <v>22</v>
      </c>
      <c r="F53" s="1" t="s">
        <v>44</v>
      </c>
      <c r="G53" s="1">
        <v>22</v>
      </c>
    </row>
    <row r="54" spans="2:7" x14ac:dyDescent="0.25">
      <c r="C54" s="1" t="s">
        <v>45</v>
      </c>
      <c r="D54" s="65">
        <v>11542.37</v>
      </c>
      <c r="E54" s="65">
        <v>11542.37</v>
      </c>
      <c r="F54" s="1" t="s">
        <v>44</v>
      </c>
      <c r="G54" s="65">
        <v>11542.37</v>
      </c>
    </row>
    <row r="55" spans="2:7" x14ac:dyDescent="0.25">
      <c r="B55" s="1" t="s">
        <v>46</v>
      </c>
      <c r="C55" s="1" t="s">
        <v>47</v>
      </c>
      <c r="D55" s="65">
        <v>1255.4749999999999</v>
      </c>
      <c r="E55" s="65">
        <v>1255.4749999999999</v>
      </c>
      <c r="G55" s="65">
        <v>1255.4749999999999</v>
      </c>
    </row>
    <row r="56" spans="2:7" x14ac:dyDescent="0.25">
      <c r="C56" s="1" t="s">
        <v>45</v>
      </c>
      <c r="D56" s="65">
        <v>6497.4979999999996</v>
      </c>
      <c r="E56" s="65">
        <v>6497.4979999999996</v>
      </c>
      <c r="G56" s="65">
        <v>6497.4979999999996</v>
      </c>
    </row>
    <row r="57" spans="2:7" x14ac:dyDescent="0.25">
      <c r="B57" s="1" t="s">
        <v>48</v>
      </c>
      <c r="C57" s="1" t="s">
        <v>49</v>
      </c>
      <c r="D57" s="1" t="s">
        <v>44</v>
      </c>
      <c r="E57" s="1" t="s">
        <v>44</v>
      </c>
      <c r="F57" s="1" t="s">
        <v>44</v>
      </c>
      <c r="G57" s="1" t="s">
        <v>44</v>
      </c>
    </row>
    <row r="58" spans="2:7" x14ac:dyDescent="0.25">
      <c r="C58" s="1" t="s">
        <v>45</v>
      </c>
      <c r="D58" s="1" t="s">
        <v>44</v>
      </c>
      <c r="E58" s="1" t="s">
        <v>44</v>
      </c>
      <c r="F58" s="1" t="s">
        <v>44</v>
      </c>
      <c r="G58" s="1" t="s">
        <v>44</v>
      </c>
    </row>
    <row r="59" spans="2:7" x14ac:dyDescent="0.25">
      <c r="B59" s="1" t="s">
        <v>50</v>
      </c>
      <c r="C59" s="1" t="s">
        <v>51</v>
      </c>
      <c r="D59" s="1">
        <v>3.8519999999999999</v>
      </c>
      <c r="E59" s="1">
        <v>3.8519999999999999</v>
      </c>
      <c r="F59" s="1" t="s">
        <v>44</v>
      </c>
      <c r="G59" s="1">
        <v>3.8519999999999999</v>
      </c>
    </row>
    <row r="60" spans="2:7" x14ac:dyDescent="0.25">
      <c r="C60" s="1" t="s">
        <v>45</v>
      </c>
      <c r="D60" s="65">
        <v>2041.348</v>
      </c>
      <c r="E60" s="65">
        <v>2041.348</v>
      </c>
      <c r="F60" s="1" t="s">
        <v>44</v>
      </c>
      <c r="G60" s="65">
        <v>2041.348</v>
      </c>
    </row>
    <row r="61" spans="2:7" x14ac:dyDescent="0.25">
      <c r="B61" s="1" t="s">
        <v>52</v>
      </c>
      <c r="C61" s="1" t="s">
        <v>49</v>
      </c>
      <c r="D61" s="1">
        <v>2.109</v>
      </c>
      <c r="E61" s="1">
        <v>2.109</v>
      </c>
      <c r="F61" s="1" t="s">
        <v>44</v>
      </c>
      <c r="G61" s="1">
        <v>2.109</v>
      </c>
    </row>
    <row r="62" spans="2:7" x14ac:dyDescent="0.25">
      <c r="C62" s="1" t="s">
        <v>45</v>
      </c>
      <c r="D62" s="1">
        <v>853.26400000000001</v>
      </c>
      <c r="E62" s="1">
        <v>853.26400000000001</v>
      </c>
      <c r="F62" s="1" t="s">
        <v>44</v>
      </c>
      <c r="G62" s="1">
        <v>853.26400000000001</v>
      </c>
    </row>
    <row r="63" spans="2:7" x14ac:dyDescent="0.25">
      <c r="B63" s="1" t="s">
        <v>53</v>
      </c>
      <c r="C63" s="1" t="s">
        <v>54</v>
      </c>
      <c r="D63" s="1">
        <v>46</v>
      </c>
      <c r="E63" s="1">
        <v>46</v>
      </c>
      <c r="F63" s="1" t="s">
        <v>44</v>
      </c>
      <c r="G63" s="1">
        <v>46</v>
      </c>
    </row>
    <row r="64" spans="2:7" x14ac:dyDescent="0.25">
      <c r="C64" s="1" t="s">
        <v>45</v>
      </c>
      <c r="D64" s="1">
        <v>804.8</v>
      </c>
      <c r="E64" s="1">
        <v>804.8</v>
      </c>
      <c r="F64" s="1" t="s">
        <v>44</v>
      </c>
      <c r="G64" s="1">
        <v>804.8</v>
      </c>
    </row>
    <row r="65" spans="2:7" x14ac:dyDescent="0.25">
      <c r="B65" s="1" t="s">
        <v>55</v>
      </c>
      <c r="C65" s="1" t="s">
        <v>54</v>
      </c>
      <c r="D65" s="1">
        <v>2</v>
      </c>
      <c r="E65" s="1">
        <v>2</v>
      </c>
      <c r="F65" s="1" t="s">
        <v>44</v>
      </c>
      <c r="G65" s="1">
        <v>2</v>
      </c>
    </row>
    <row r="66" spans="2:7" x14ac:dyDescent="0.25">
      <c r="C66" s="1" t="s">
        <v>45</v>
      </c>
      <c r="D66" s="1">
        <v>662.81</v>
      </c>
      <c r="E66" s="1">
        <v>662.81</v>
      </c>
      <c r="F66" s="1" t="s">
        <v>44</v>
      </c>
      <c r="G66" s="1">
        <v>662.81</v>
      </c>
    </row>
    <row r="67" spans="2:7" x14ac:dyDescent="0.25">
      <c r="B67" s="1" t="s">
        <v>56</v>
      </c>
      <c r="C67" s="1" t="s">
        <v>51</v>
      </c>
      <c r="D67" s="1">
        <v>0.33300000000000002</v>
      </c>
      <c r="E67" s="1">
        <v>0.33300000000000002</v>
      </c>
      <c r="F67" s="1" t="s">
        <v>44</v>
      </c>
      <c r="G67" s="1">
        <v>0.33300000000000002</v>
      </c>
    </row>
    <row r="68" spans="2:7" x14ac:dyDescent="0.25">
      <c r="C68" s="1" t="s">
        <v>45</v>
      </c>
      <c r="D68" s="1">
        <v>682.65</v>
      </c>
      <c r="E68" s="1">
        <v>682.65</v>
      </c>
      <c r="F68" s="1" t="s">
        <v>44</v>
      </c>
      <c r="G68" s="1">
        <v>682.65</v>
      </c>
    </row>
  </sheetData>
  <autoFilter ref="A7:BA37" xr:uid="{00000000-0009-0000-0000-000004000000}"/>
  <sortState ref="B9:BB34">
    <sortCondition ref="B9"/>
  </sortState>
  <mergeCells count="30">
    <mergeCell ref="A1:BA1"/>
    <mergeCell ref="A2:BA2"/>
    <mergeCell ref="A3:A6"/>
    <mergeCell ref="B3:B6"/>
    <mergeCell ref="C3:AZ3"/>
    <mergeCell ref="BA3:BA6"/>
    <mergeCell ref="C4:H4"/>
    <mergeCell ref="I4:N4"/>
    <mergeCell ref="O4:T4"/>
    <mergeCell ref="U4:Z4"/>
    <mergeCell ref="C5:E5"/>
    <mergeCell ref="F5:G5"/>
    <mergeCell ref="I5:K5"/>
    <mergeCell ref="AX5:AY5"/>
    <mergeCell ref="AI4:AN4"/>
    <mergeCell ref="AU4:AZ4"/>
    <mergeCell ref="L5:M5"/>
    <mergeCell ref="O5:Q5"/>
    <mergeCell ref="AI5:AK5"/>
    <mergeCell ref="AL5:AM5"/>
    <mergeCell ref="AU5:AW5"/>
    <mergeCell ref="R5:S5"/>
    <mergeCell ref="U5:W5"/>
    <mergeCell ref="X5:Y5"/>
    <mergeCell ref="AA4:AH4"/>
    <mergeCell ref="AA5:AD5"/>
    <mergeCell ref="AE5:AG5"/>
    <mergeCell ref="AO4:AT4"/>
    <mergeCell ref="AO5:AQ5"/>
    <mergeCell ref="AR5:AS5"/>
  </mergeCells>
  <pageMargins left="0.23622047244094491" right="0.23622047244094491" top="0.74803149606299213" bottom="0.74803149606299213" header="0.31496062992125984" footer="0.31496062992125984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7C878-2DF1-426A-8809-CBE1CA1B8F8F}">
  <sheetPr>
    <pageSetUpPr fitToPage="1"/>
  </sheetPr>
  <dimension ref="A1:AV53"/>
  <sheetViews>
    <sheetView tabSelected="1" zoomScale="110" zoomScaleNormal="110" zoomScaleSheetLayoutView="100" workbookViewId="0">
      <pane xSplit="2" ySplit="6" topLeftCell="W31" activePane="bottomRight" state="frozen"/>
      <selection pane="topRight" activeCell="C1" sqref="C1"/>
      <selection pane="bottomLeft" activeCell="A6" sqref="A6"/>
      <selection pane="bottomRight" activeCell="AI42" sqref="AI42"/>
    </sheetView>
  </sheetViews>
  <sheetFormatPr defaultColWidth="9.140625" defaultRowHeight="15" x14ac:dyDescent="0.25"/>
  <cols>
    <col min="1" max="1" width="5.5703125" style="1" customWidth="1"/>
    <col min="2" max="2" width="26.85546875" style="1" customWidth="1"/>
    <col min="3" max="3" width="10.7109375" style="1" customWidth="1"/>
    <col min="4" max="4" width="13.5703125" style="1" customWidth="1"/>
    <col min="5" max="5" width="8.42578125" style="1" customWidth="1"/>
    <col min="6" max="6" width="11.5703125" style="1" customWidth="1"/>
    <col min="7" max="7" width="7.42578125" style="1" customWidth="1"/>
    <col min="8" max="8" width="9.7109375" style="1" customWidth="1"/>
    <col min="9" max="9" width="11.42578125" style="1" customWidth="1"/>
    <col min="10" max="10" width="8.28515625" style="1" customWidth="1"/>
    <col min="11" max="11" width="11.7109375" style="1" customWidth="1"/>
    <col min="12" max="12" width="7.28515625" style="1" customWidth="1"/>
    <col min="13" max="13" width="13.42578125" style="1" customWidth="1"/>
    <col min="14" max="14" width="14.42578125" style="1" customWidth="1"/>
    <col min="15" max="15" width="7.5703125" style="1" customWidth="1"/>
    <col min="16" max="16" width="11.7109375" style="1" customWidth="1"/>
    <col min="17" max="17" width="7.5703125" style="1" customWidth="1"/>
    <col min="18" max="18" width="8" style="1" customWidth="1"/>
    <col min="19" max="19" width="10.5703125" style="1" customWidth="1"/>
    <col min="20" max="20" width="7.28515625" style="1" customWidth="1"/>
    <col min="21" max="21" width="10.85546875" style="1" customWidth="1"/>
    <col min="22" max="23" width="7.140625" style="1" customWidth="1"/>
    <col min="24" max="24" width="8.5703125" style="1" customWidth="1"/>
    <col min="25" max="25" width="11.140625" style="1" customWidth="1"/>
    <col min="26" max="29" width="7.140625" style="1" customWidth="1"/>
    <col min="30" max="30" width="12" style="1" customWidth="1"/>
    <col min="31" max="31" width="13.5703125" style="1" customWidth="1"/>
    <col min="32" max="32" width="9" style="1" customWidth="1"/>
    <col min="33" max="33" width="10.42578125" style="1" customWidth="1"/>
    <col min="34" max="34" width="7.42578125" style="1" customWidth="1"/>
    <col min="35" max="35" width="9.42578125" style="1" customWidth="1"/>
    <col min="36" max="36" width="11" style="1" customWidth="1"/>
    <col min="37" max="39" width="7.42578125" style="1" customWidth="1"/>
    <col min="40" max="40" width="6.5703125" style="1" customWidth="1"/>
    <col min="41" max="41" width="9.7109375" style="1" customWidth="1"/>
    <col min="42" max="42" width="6.85546875" style="1" customWidth="1"/>
    <col min="43" max="43" width="11.28515625" style="1" customWidth="1"/>
    <col min="44" max="44" width="7.28515625" style="1" customWidth="1"/>
    <col min="45" max="45" width="7.7109375" style="1" customWidth="1"/>
    <col min="46" max="46" width="16.42578125" style="1" hidden="1" customWidth="1"/>
    <col min="47" max="47" width="14.140625" style="1" hidden="1" customWidth="1"/>
    <col min="48" max="48" width="13.42578125" style="1" hidden="1" customWidth="1"/>
    <col min="49" max="16384" width="9.140625" style="1"/>
  </cols>
  <sheetData>
    <row r="1" spans="1:48" ht="34.5" customHeight="1" x14ac:dyDescent="0.25">
      <c r="A1" s="243" t="s">
        <v>82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</row>
    <row r="2" spans="1:48" ht="28.5" customHeight="1" thickBot="1" x14ac:dyDescent="0.3">
      <c r="A2" s="243" t="s">
        <v>83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</row>
    <row r="3" spans="1:48" s="44" customFormat="1" ht="21.75" customHeight="1" thickBot="1" x14ac:dyDescent="0.25">
      <c r="A3" s="246" t="s">
        <v>0</v>
      </c>
      <c r="B3" s="242" t="s">
        <v>1</v>
      </c>
      <c r="C3" s="246" t="s">
        <v>2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</row>
    <row r="4" spans="1:48" s="44" customFormat="1" ht="40.5" customHeight="1" thickBot="1" x14ac:dyDescent="0.25">
      <c r="A4" s="246"/>
      <c r="B4" s="242"/>
      <c r="C4" s="262" t="s">
        <v>5</v>
      </c>
      <c r="D4" s="262"/>
      <c r="E4" s="262"/>
      <c r="F4" s="262"/>
      <c r="G4" s="262"/>
      <c r="H4" s="263" t="s">
        <v>6</v>
      </c>
      <c r="I4" s="263"/>
      <c r="J4" s="263"/>
      <c r="K4" s="263"/>
      <c r="L4" s="263"/>
      <c r="M4" s="246" t="s">
        <v>7</v>
      </c>
      <c r="N4" s="261"/>
      <c r="O4" s="261"/>
      <c r="P4" s="261"/>
      <c r="Q4" s="241"/>
      <c r="R4" s="264" t="s">
        <v>8</v>
      </c>
      <c r="S4" s="262"/>
      <c r="T4" s="262"/>
      <c r="U4" s="262"/>
      <c r="V4" s="265"/>
      <c r="W4" s="248" t="s">
        <v>91</v>
      </c>
      <c r="X4" s="249"/>
      <c r="Y4" s="249"/>
      <c r="Z4" s="249"/>
      <c r="AA4" s="249"/>
      <c r="AB4" s="249"/>
      <c r="AC4" s="178"/>
      <c r="AD4" s="266" t="s">
        <v>9</v>
      </c>
      <c r="AE4" s="263"/>
      <c r="AF4" s="263"/>
      <c r="AG4" s="263"/>
      <c r="AH4" s="267"/>
      <c r="AI4" s="250" t="s">
        <v>102</v>
      </c>
      <c r="AJ4" s="250"/>
      <c r="AK4" s="250"/>
      <c r="AL4" s="250"/>
      <c r="AM4" s="250"/>
      <c r="AN4" s="266" t="s">
        <v>10</v>
      </c>
      <c r="AO4" s="263"/>
      <c r="AP4" s="263"/>
      <c r="AQ4" s="263"/>
      <c r="AR4" s="263"/>
      <c r="AS4" s="268" t="s">
        <v>31</v>
      </c>
    </row>
    <row r="5" spans="1:48" s="44" customFormat="1" ht="41.25" customHeight="1" thickBot="1" x14ac:dyDescent="0.25">
      <c r="A5" s="246"/>
      <c r="B5" s="242"/>
      <c r="C5" s="242" t="s">
        <v>41</v>
      </c>
      <c r="D5" s="242"/>
      <c r="E5" s="255" t="s">
        <v>84</v>
      </c>
      <c r="F5" s="255"/>
      <c r="G5" s="256" t="s">
        <v>32</v>
      </c>
      <c r="H5" s="242" t="s">
        <v>41</v>
      </c>
      <c r="I5" s="242"/>
      <c r="J5" s="255" t="s">
        <v>84</v>
      </c>
      <c r="K5" s="255"/>
      <c r="L5" s="256" t="s">
        <v>32</v>
      </c>
      <c r="M5" s="242" t="s">
        <v>41</v>
      </c>
      <c r="N5" s="242"/>
      <c r="O5" s="255" t="s">
        <v>84</v>
      </c>
      <c r="P5" s="255"/>
      <c r="Q5" s="256" t="s">
        <v>32</v>
      </c>
      <c r="R5" s="242" t="s">
        <v>41</v>
      </c>
      <c r="S5" s="242"/>
      <c r="T5" s="255" t="s">
        <v>84</v>
      </c>
      <c r="U5" s="255"/>
      <c r="V5" s="259" t="s">
        <v>32</v>
      </c>
      <c r="W5" s="250" t="s">
        <v>41</v>
      </c>
      <c r="X5" s="250"/>
      <c r="Y5" s="250"/>
      <c r="Z5" s="251" t="s">
        <v>92</v>
      </c>
      <c r="AA5" s="251"/>
      <c r="AB5" s="252"/>
      <c r="AC5" s="253" t="s">
        <v>99</v>
      </c>
      <c r="AD5" s="241" t="s">
        <v>41</v>
      </c>
      <c r="AE5" s="242"/>
      <c r="AF5" s="255" t="s">
        <v>84</v>
      </c>
      <c r="AG5" s="255"/>
      <c r="AH5" s="259" t="s">
        <v>33</v>
      </c>
      <c r="AI5" s="250" t="s">
        <v>41</v>
      </c>
      <c r="AJ5" s="250"/>
      <c r="AK5" s="258" t="s">
        <v>92</v>
      </c>
      <c r="AL5" s="258"/>
      <c r="AM5" s="253" t="s">
        <v>33</v>
      </c>
      <c r="AN5" s="241" t="s">
        <v>41</v>
      </c>
      <c r="AO5" s="242"/>
      <c r="AP5" s="255" t="s">
        <v>84</v>
      </c>
      <c r="AQ5" s="255"/>
      <c r="AR5" s="256" t="s">
        <v>33</v>
      </c>
      <c r="AS5" s="269"/>
    </row>
    <row r="6" spans="1:48" s="44" customFormat="1" ht="54.75" customHeight="1" thickBot="1" x14ac:dyDescent="0.25">
      <c r="A6" s="246"/>
      <c r="B6" s="242"/>
      <c r="C6" s="6" t="s">
        <v>34</v>
      </c>
      <c r="D6" s="6" t="s">
        <v>35</v>
      </c>
      <c r="E6" s="6" t="s">
        <v>34</v>
      </c>
      <c r="F6" s="6" t="s">
        <v>35</v>
      </c>
      <c r="G6" s="257"/>
      <c r="H6" s="6" t="s">
        <v>34</v>
      </c>
      <c r="I6" s="46" t="s">
        <v>35</v>
      </c>
      <c r="J6" s="6" t="s">
        <v>34</v>
      </c>
      <c r="K6" s="124" t="s">
        <v>35</v>
      </c>
      <c r="L6" s="257"/>
      <c r="M6" s="3" t="s">
        <v>17</v>
      </c>
      <c r="N6" s="6" t="s">
        <v>35</v>
      </c>
      <c r="O6" s="6" t="s">
        <v>17</v>
      </c>
      <c r="P6" s="6" t="s">
        <v>35</v>
      </c>
      <c r="Q6" s="257"/>
      <c r="R6" s="47" t="s">
        <v>18</v>
      </c>
      <c r="S6" s="6" t="s">
        <v>35</v>
      </c>
      <c r="T6" s="6" t="s">
        <v>18</v>
      </c>
      <c r="U6" s="6" t="s">
        <v>35</v>
      </c>
      <c r="V6" s="260"/>
      <c r="W6" s="156" t="s">
        <v>100</v>
      </c>
      <c r="X6" s="156" t="s">
        <v>101</v>
      </c>
      <c r="Y6" s="156" t="s">
        <v>105</v>
      </c>
      <c r="Z6" s="156" t="s">
        <v>95</v>
      </c>
      <c r="AA6" s="156" t="s">
        <v>101</v>
      </c>
      <c r="AB6" s="156" t="s">
        <v>35</v>
      </c>
      <c r="AC6" s="254"/>
      <c r="AD6" s="47" t="s">
        <v>36</v>
      </c>
      <c r="AE6" s="6" t="s">
        <v>35</v>
      </c>
      <c r="AF6" s="6" t="s">
        <v>36</v>
      </c>
      <c r="AG6" s="46" t="s">
        <v>35</v>
      </c>
      <c r="AH6" s="260"/>
      <c r="AI6" s="156" t="s">
        <v>18</v>
      </c>
      <c r="AJ6" s="156" t="s">
        <v>35</v>
      </c>
      <c r="AK6" s="156" t="s">
        <v>18</v>
      </c>
      <c r="AL6" s="156" t="s">
        <v>35</v>
      </c>
      <c r="AM6" s="254"/>
      <c r="AN6" s="47" t="s">
        <v>18</v>
      </c>
      <c r="AO6" s="6" t="s">
        <v>35</v>
      </c>
      <c r="AP6" s="6" t="s">
        <v>18</v>
      </c>
      <c r="AQ6" s="6" t="s">
        <v>35</v>
      </c>
      <c r="AR6" s="257"/>
      <c r="AS6" s="270"/>
    </row>
    <row r="7" spans="1:48" s="44" customFormat="1" thickBot="1" x14ac:dyDescent="0.25">
      <c r="A7" s="6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48"/>
      <c r="N7" s="5">
        <v>14</v>
      </c>
      <c r="O7" s="5">
        <v>15</v>
      </c>
      <c r="P7" s="5">
        <v>16</v>
      </c>
      <c r="Q7" s="5">
        <v>17</v>
      </c>
      <c r="R7" s="48">
        <v>18</v>
      </c>
      <c r="S7" s="5">
        <v>19</v>
      </c>
      <c r="T7" s="5">
        <v>20</v>
      </c>
      <c r="U7" s="5">
        <v>21</v>
      </c>
      <c r="V7" s="64">
        <v>22</v>
      </c>
      <c r="W7" s="158">
        <v>23</v>
      </c>
      <c r="X7" s="158">
        <v>24</v>
      </c>
      <c r="Y7" s="158">
        <v>26</v>
      </c>
      <c r="Z7" s="158">
        <v>28</v>
      </c>
      <c r="AA7" s="158">
        <v>29</v>
      </c>
      <c r="AB7" s="158">
        <v>30</v>
      </c>
      <c r="AC7" s="158">
        <v>31</v>
      </c>
      <c r="AD7" s="48">
        <v>32</v>
      </c>
      <c r="AE7" s="5">
        <v>33</v>
      </c>
      <c r="AF7" s="5">
        <v>34</v>
      </c>
      <c r="AG7" s="5">
        <v>35</v>
      </c>
      <c r="AH7" s="64">
        <v>36</v>
      </c>
      <c r="AI7" s="158">
        <v>37</v>
      </c>
      <c r="AJ7" s="158">
        <v>38</v>
      </c>
      <c r="AK7" s="158">
        <v>39</v>
      </c>
      <c r="AL7" s="158">
        <v>40</v>
      </c>
      <c r="AM7" s="158">
        <v>41</v>
      </c>
      <c r="AN7" s="48">
        <v>42</v>
      </c>
      <c r="AO7" s="5">
        <v>43</v>
      </c>
      <c r="AP7" s="5">
        <v>44</v>
      </c>
      <c r="AQ7" s="5">
        <v>45</v>
      </c>
      <c r="AR7" s="5">
        <v>46</v>
      </c>
      <c r="AS7" s="49">
        <v>47</v>
      </c>
    </row>
    <row r="8" spans="1:48" s="44" customFormat="1" ht="23.1" customHeight="1" x14ac:dyDescent="0.2">
      <c r="A8" s="100">
        <v>1</v>
      </c>
      <c r="B8" s="99" t="s">
        <v>61</v>
      </c>
      <c r="C8" s="13"/>
      <c r="D8" s="108"/>
      <c r="E8" s="9"/>
      <c r="F8" s="15"/>
      <c r="G8" s="89"/>
      <c r="H8" s="11">
        <v>27</v>
      </c>
      <c r="I8" s="15">
        <f>H8*1.5</f>
        <v>40.5</v>
      </c>
      <c r="J8" s="9"/>
      <c r="K8" s="15"/>
      <c r="L8" s="89"/>
      <c r="M8" s="93">
        <v>968</v>
      </c>
      <c r="N8" s="109">
        <f>M8*0.475</f>
        <v>459.79999999999995</v>
      </c>
      <c r="O8" s="15"/>
      <c r="P8" s="15"/>
      <c r="Q8" s="110"/>
      <c r="R8" s="15"/>
      <c r="S8" s="15"/>
      <c r="T8" s="9"/>
      <c r="U8" s="9"/>
      <c r="V8" s="77"/>
      <c r="W8" s="137">
        <v>1</v>
      </c>
      <c r="X8" s="157">
        <v>2</v>
      </c>
      <c r="Y8" s="103">
        <v>22.95</v>
      </c>
      <c r="Z8" s="127"/>
      <c r="AA8" s="127"/>
      <c r="AB8" s="127"/>
      <c r="AC8" s="104"/>
      <c r="AD8" s="174">
        <v>176</v>
      </c>
      <c r="AE8" s="17">
        <f>AD8*0.595</f>
        <v>104.72</v>
      </c>
      <c r="AF8" s="111"/>
      <c r="AG8" s="15"/>
      <c r="AH8" s="77"/>
      <c r="AI8" s="173">
        <v>8</v>
      </c>
      <c r="AJ8" s="234">
        <f>AI8*18.117</f>
        <v>144.93600000000001</v>
      </c>
      <c r="AK8" s="168"/>
      <c r="AL8" s="168"/>
      <c r="AM8" s="104"/>
      <c r="AN8" s="169"/>
      <c r="AO8" s="17"/>
      <c r="AP8" s="112"/>
      <c r="AQ8" s="113"/>
      <c r="AR8" s="107"/>
      <c r="AS8" s="114"/>
      <c r="AT8" s="18">
        <v>1</v>
      </c>
      <c r="AU8" s="231">
        <f t="shared" ref="AU8:AU34" si="0">D8+I8+N8+S8+Y8+AE8+AJ8+AO8</f>
        <v>772.90600000000006</v>
      </c>
      <c r="AV8" s="231">
        <f>AU8</f>
        <v>772.90600000000006</v>
      </c>
    </row>
    <row r="9" spans="1:48" s="44" customFormat="1" ht="23.1" customHeight="1" x14ac:dyDescent="0.2">
      <c r="A9" s="100">
        <f t="shared" ref="A9" si="1">A8+1</f>
        <v>2</v>
      </c>
      <c r="B9" s="98" t="s">
        <v>60</v>
      </c>
      <c r="C9" s="125">
        <v>268</v>
      </c>
      <c r="D9" s="126">
        <f>C9*0.595</f>
        <v>159.45999999999998</v>
      </c>
      <c r="E9" s="127"/>
      <c r="F9" s="103"/>
      <c r="G9" s="104"/>
      <c r="H9" s="7"/>
      <c r="I9" s="15">
        <f t="shared" ref="I9:I34" si="2">H9*1.5</f>
        <v>0</v>
      </c>
      <c r="J9" s="127"/>
      <c r="K9" s="103"/>
      <c r="L9" s="104"/>
      <c r="M9" s="128">
        <v>685</v>
      </c>
      <c r="N9" s="109">
        <f t="shared" ref="N9:N34" si="3">M9*0.475</f>
        <v>325.375</v>
      </c>
      <c r="O9" s="103"/>
      <c r="P9" s="103"/>
      <c r="Q9" s="129"/>
      <c r="R9" s="103"/>
      <c r="S9" s="103"/>
      <c r="T9" s="127"/>
      <c r="U9" s="127"/>
      <c r="V9" s="168"/>
      <c r="W9" s="16"/>
      <c r="X9" s="152">
        <v>2</v>
      </c>
      <c r="Y9" s="103">
        <f>X9*6.15</f>
        <v>12.3</v>
      </c>
      <c r="Z9" s="127"/>
      <c r="AA9" s="127"/>
      <c r="AB9" s="127"/>
      <c r="AC9" s="104"/>
      <c r="AD9" s="175">
        <v>105</v>
      </c>
      <c r="AE9" s="17">
        <f t="shared" ref="AE9:AE34" si="4">AD9*0.595</f>
        <v>62.474999999999994</v>
      </c>
      <c r="AF9" s="102"/>
      <c r="AG9" s="103"/>
      <c r="AH9" s="168"/>
      <c r="AI9" s="173">
        <v>3</v>
      </c>
      <c r="AJ9" s="234">
        <f t="shared" ref="AJ9:AJ34" si="5">AI9*18.117</f>
        <v>54.350999999999999</v>
      </c>
      <c r="AK9" s="168"/>
      <c r="AL9" s="168"/>
      <c r="AM9" s="104"/>
      <c r="AN9" s="170"/>
      <c r="AO9" s="101"/>
      <c r="AP9" s="105"/>
      <c r="AQ9" s="106"/>
      <c r="AR9" s="133"/>
      <c r="AS9" s="132"/>
      <c r="AT9" s="10">
        <v>1</v>
      </c>
      <c r="AU9" s="231">
        <f t="shared" si="0"/>
        <v>613.96100000000001</v>
      </c>
      <c r="AV9" s="231">
        <f t="shared" ref="AV9:AV34" si="6">AU9</f>
        <v>613.96100000000001</v>
      </c>
    </row>
    <row r="10" spans="1:48" s="44" customFormat="1" ht="23.1" customHeight="1" x14ac:dyDescent="0.2">
      <c r="A10" s="100">
        <f t="shared" ref="A10:A34" si="7">A9+1</f>
        <v>3</v>
      </c>
      <c r="B10" s="99" t="s">
        <v>62</v>
      </c>
      <c r="C10" s="13">
        <v>218</v>
      </c>
      <c r="D10" s="126">
        <f t="shared" ref="D10:D34" si="8">C10*0.595</f>
        <v>129.71</v>
      </c>
      <c r="E10" s="9"/>
      <c r="F10" s="15"/>
      <c r="G10" s="89"/>
      <c r="H10" s="11">
        <v>27</v>
      </c>
      <c r="I10" s="15">
        <f t="shared" si="2"/>
        <v>40.5</v>
      </c>
      <c r="J10" s="9"/>
      <c r="K10" s="15"/>
      <c r="L10" s="89"/>
      <c r="M10" s="93">
        <v>654.4</v>
      </c>
      <c r="N10" s="109">
        <f t="shared" si="3"/>
        <v>310.83999999999997</v>
      </c>
      <c r="O10" s="15"/>
      <c r="P10" s="15"/>
      <c r="Q10" s="110"/>
      <c r="R10" s="15"/>
      <c r="S10" s="15"/>
      <c r="T10" s="9"/>
      <c r="U10" s="9"/>
      <c r="V10" s="77"/>
      <c r="W10" s="16"/>
      <c r="X10" s="152">
        <v>2</v>
      </c>
      <c r="Y10" s="103">
        <f t="shared" ref="Y10:Y12" si="9">X10*6.15</f>
        <v>12.3</v>
      </c>
      <c r="Z10" s="9"/>
      <c r="AA10" s="9"/>
      <c r="AB10" s="9"/>
      <c r="AC10" s="89"/>
      <c r="AD10" s="174">
        <v>78</v>
      </c>
      <c r="AE10" s="17">
        <f t="shared" si="4"/>
        <v>46.41</v>
      </c>
      <c r="AF10" s="9"/>
      <c r="AG10" s="15"/>
      <c r="AH10" s="77"/>
      <c r="AI10" s="172">
        <v>3</v>
      </c>
      <c r="AJ10" s="234">
        <f t="shared" si="5"/>
        <v>54.350999999999999</v>
      </c>
      <c r="AK10" s="77"/>
      <c r="AL10" s="77"/>
      <c r="AM10" s="89"/>
      <c r="AN10" s="169"/>
      <c r="AO10" s="17"/>
      <c r="AP10" s="112"/>
      <c r="AQ10" s="113"/>
      <c r="AR10" s="107"/>
      <c r="AS10" s="114"/>
      <c r="AT10" s="18">
        <v>1</v>
      </c>
      <c r="AU10" s="231">
        <f t="shared" si="0"/>
        <v>594.11099999999999</v>
      </c>
      <c r="AV10" s="231">
        <f t="shared" si="6"/>
        <v>594.11099999999999</v>
      </c>
    </row>
    <row r="11" spans="1:48" s="44" customFormat="1" ht="23.1" customHeight="1" x14ac:dyDescent="0.2">
      <c r="A11" s="100">
        <f t="shared" si="7"/>
        <v>4</v>
      </c>
      <c r="B11" s="99" t="s">
        <v>67</v>
      </c>
      <c r="C11" s="13">
        <v>100</v>
      </c>
      <c r="D11" s="126">
        <f t="shared" si="8"/>
        <v>59.5</v>
      </c>
      <c r="E11" s="9"/>
      <c r="F11" s="15"/>
      <c r="G11" s="104"/>
      <c r="H11" s="11">
        <v>18</v>
      </c>
      <c r="I11" s="15">
        <f t="shared" si="2"/>
        <v>27</v>
      </c>
      <c r="J11" s="112"/>
      <c r="K11" s="113"/>
      <c r="L11" s="115"/>
      <c r="M11" s="93">
        <v>450</v>
      </c>
      <c r="N11" s="109">
        <f t="shared" si="3"/>
        <v>213.75</v>
      </c>
      <c r="O11" s="15"/>
      <c r="P11" s="118"/>
      <c r="Q11" s="110"/>
      <c r="R11" s="15"/>
      <c r="S11" s="15"/>
      <c r="T11" s="9"/>
      <c r="U11" s="9"/>
      <c r="V11" s="77"/>
      <c r="W11" s="16"/>
      <c r="X11" s="152">
        <v>2</v>
      </c>
      <c r="Y11" s="103">
        <f t="shared" si="9"/>
        <v>12.3</v>
      </c>
      <c r="Z11" s="9"/>
      <c r="AA11" s="9"/>
      <c r="AB11" s="9"/>
      <c r="AC11" s="89"/>
      <c r="AD11" s="174">
        <v>76</v>
      </c>
      <c r="AE11" s="17">
        <f t="shared" si="4"/>
        <v>45.22</v>
      </c>
      <c r="AF11" s="9"/>
      <c r="AG11" s="15"/>
      <c r="AH11" s="77"/>
      <c r="AI11" s="172">
        <v>2</v>
      </c>
      <c r="AJ11" s="234">
        <f t="shared" si="5"/>
        <v>36.234000000000002</v>
      </c>
      <c r="AK11" s="77"/>
      <c r="AL11" s="77"/>
      <c r="AM11" s="89"/>
      <c r="AN11" s="169"/>
      <c r="AO11" s="17"/>
      <c r="AP11" s="112"/>
      <c r="AQ11" s="113"/>
      <c r="AR11" s="107"/>
      <c r="AS11" s="114"/>
      <c r="AT11" s="18">
        <v>1</v>
      </c>
      <c r="AU11" s="231">
        <f t="shared" si="0"/>
        <v>394.00399999999996</v>
      </c>
      <c r="AV11" s="231">
        <f t="shared" si="6"/>
        <v>394.00399999999996</v>
      </c>
    </row>
    <row r="12" spans="1:48" s="44" customFormat="1" ht="23.1" customHeight="1" x14ac:dyDescent="0.2">
      <c r="A12" s="100">
        <f t="shared" si="7"/>
        <v>5</v>
      </c>
      <c r="B12" s="99" t="s">
        <v>63</v>
      </c>
      <c r="C12" s="13">
        <v>122</v>
      </c>
      <c r="D12" s="126">
        <f t="shared" si="8"/>
        <v>72.59</v>
      </c>
      <c r="E12" s="9"/>
      <c r="F12" s="15"/>
      <c r="G12" s="89"/>
      <c r="H12" s="11">
        <v>27</v>
      </c>
      <c r="I12" s="15">
        <f t="shared" si="2"/>
        <v>40.5</v>
      </c>
      <c r="J12" s="112"/>
      <c r="K12" s="113"/>
      <c r="L12" s="115"/>
      <c r="M12" s="93">
        <v>690</v>
      </c>
      <c r="N12" s="109">
        <f t="shared" si="3"/>
        <v>327.75</v>
      </c>
      <c r="O12" s="15"/>
      <c r="P12" s="15"/>
      <c r="Q12" s="110"/>
      <c r="R12" s="15"/>
      <c r="S12" s="15"/>
      <c r="T12" s="9"/>
      <c r="U12" s="9"/>
      <c r="V12" s="77"/>
      <c r="W12" s="16"/>
      <c r="X12" s="152">
        <v>4</v>
      </c>
      <c r="Y12" s="103">
        <f t="shared" si="9"/>
        <v>24.6</v>
      </c>
      <c r="Z12" s="9"/>
      <c r="AA12" s="9"/>
      <c r="AB12" s="9"/>
      <c r="AC12" s="89"/>
      <c r="AD12" s="174">
        <v>81</v>
      </c>
      <c r="AE12" s="17">
        <f t="shared" si="4"/>
        <v>48.195</v>
      </c>
      <c r="AF12" s="9"/>
      <c r="AG12" s="15"/>
      <c r="AH12" s="77"/>
      <c r="AI12" s="172">
        <v>3</v>
      </c>
      <c r="AJ12" s="234">
        <f t="shared" si="5"/>
        <v>54.350999999999999</v>
      </c>
      <c r="AK12" s="77"/>
      <c r="AL12" s="77"/>
      <c r="AM12" s="89"/>
      <c r="AN12" s="169"/>
      <c r="AO12" s="17"/>
      <c r="AP12" s="112"/>
      <c r="AQ12" s="113"/>
      <c r="AR12" s="107"/>
      <c r="AS12" s="114"/>
      <c r="AT12" s="18">
        <v>1</v>
      </c>
      <c r="AU12" s="231">
        <f t="shared" si="0"/>
        <v>567.9860000000001</v>
      </c>
      <c r="AV12" s="231">
        <f t="shared" si="6"/>
        <v>567.9860000000001</v>
      </c>
    </row>
    <row r="13" spans="1:48" s="44" customFormat="1" ht="23.1" customHeight="1" x14ac:dyDescent="0.2">
      <c r="A13" s="100">
        <f t="shared" si="7"/>
        <v>6</v>
      </c>
      <c r="B13" s="99" t="s">
        <v>103</v>
      </c>
      <c r="C13" s="13"/>
      <c r="D13" s="126">
        <f t="shared" si="8"/>
        <v>0</v>
      </c>
      <c r="E13" s="9"/>
      <c r="F13" s="15"/>
      <c r="G13" s="104"/>
      <c r="H13" s="11"/>
      <c r="I13" s="15">
        <f t="shared" si="2"/>
        <v>0</v>
      </c>
      <c r="J13" s="112"/>
      <c r="K13" s="113"/>
      <c r="L13" s="115"/>
      <c r="M13" s="93"/>
      <c r="N13" s="109">
        <f t="shared" si="3"/>
        <v>0</v>
      </c>
      <c r="O13" s="15"/>
      <c r="P13" s="118"/>
      <c r="Q13" s="110"/>
      <c r="R13" s="15"/>
      <c r="S13" s="15"/>
      <c r="T13" s="9"/>
      <c r="U13" s="9"/>
      <c r="V13" s="77"/>
      <c r="W13" s="16">
        <v>1</v>
      </c>
      <c r="X13" s="152">
        <v>1</v>
      </c>
      <c r="Y13" s="103">
        <v>16.8</v>
      </c>
      <c r="Z13" s="9"/>
      <c r="AA13" s="9"/>
      <c r="AB13" s="9"/>
      <c r="AC13" s="89"/>
      <c r="AD13" s="174"/>
      <c r="AE13" s="17">
        <f t="shared" si="4"/>
        <v>0</v>
      </c>
      <c r="AF13" s="9"/>
      <c r="AG13" s="15"/>
      <c r="AH13" s="77"/>
      <c r="AI13" s="172"/>
      <c r="AJ13" s="234">
        <f t="shared" si="5"/>
        <v>0</v>
      </c>
      <c r="AK13" s="77"/>
      <c r="AL13" s="77"/>
      <c r="AM13" s="89"/>
      <c r="AN13" s="169"/>
      <c r="AO13" s="17"/>
      <c r="AP13" s="112"/>
      <c r="AQ13" s="113"/>
      <c r="AR13" s="107"/>
      <c r="AS13" s="114"/>
      <c r="AT13" s="18"/>
      <c r="AU13" s="231">
        <f t="shared" si="0"/>
        <v>16.8</v>
      </c>
      <c r="AV13" s="231"/>
    </row>
    <row r="14" spans="1:48" s="44" customFormat="1" ht="23.1" customHeight="1" x14ac:dyDescent="0.2">
      <c r="A14" s="100">
        <f t="shared" si="7"/>
        <v>7</v>
      </c>
      <c r="B14" s="99" t="s">
        <v>64</v>
      </c>
      <c r="C14" s="13">
        <v>184</v>
      </c>
      <c r="D14" s="126">
        <f t="shared" si="8"/>
        <v>109.47999999999999</v>
      </c>
      <c r="E14" s="9"/>
      <c r="F14" s="15"/>
      <c r="G14" s="89"/>
      <c r="H14" s="11">
        <v>18</v>
      </c>
      <c r="I14" s="15">
        <f t="shared" si="2"/>
        <v>27</v>
      </c>
      <c r="J14" s="112"/>
      <c r="K14" s="113"/>
      <c r="L14" s="115"/>
      <c r="M14" s="93">
        <v>510</v>
      </c>
      <c r="N14" s="109">
        <f t="shared" si="3"/>
        <v>242.25</v>
      </c>
      <c r="O14" s="15"/>
      <c r="P14" s="15"/>
      <c r="Q14" s="110"/>
      <c r="R14" s="15"/>
      <c r="S14" s="15"/>
      <c r="T14" s="9"/>
      <c r="U14" s="9"/>
      <c r="V14" s="77"/>
      <c r="W14" s="16"/>
      <c r="X14" s="152">
        <v>3</v>
      </c>
      <c r="Y14" s="103">
        <f>X14*6.15</f>
        <v>18.450000000000003</v>
      </c>
      <c r="Z14" s="9"/>
      <c r="AA14" s="9"/>
      <c r="AB14" s="9"/>
      <c r="AC14" s="89"/>
      <c r="AD14" s="174">
        <v>109</v>
      </c>
      <c r="AE14" s="17">
        <f t="shared" si="4"/>
        <v>64.855000000000004</v>
      </c>
      <c r="AF14" s="9"/>
      <c r="AG14" s="15"/>
      <c r="AH14" s="77"/>
      <c r="AI14" s="172">
        <v>2</v>
      </c>
      <c r="AJ14" s="234">
        <f t="shared" si="5"/>
        <v>36.234000000000002</v>
      </c>
      <c r="AK14" s="77"/>
      <c r="AL14" s="77"/>
      <c r="AM14" s="89"/>
      <c r="AN14" s="169"/>
      <c r="AO14" s="17"/>
      <c r="AP14" s="112"/>
      <c r="AQ14" s="113"/>
      <c r="AR14" s="107"/>
      <c r="AS14" s="114"/>
      <c r="AT14" s="18">
        <v>1</v>
      </c>
      <c r="AU14" s="231">
        <f t="shared" si="0"/>
        <v>498.26900000000001</v>
      </c>
      <c r="AV14" s="231">
        <f t="shared" si="6"/>
        <v>498.26900000000001</v>
      </c>
    </row>
    <row r="15" spans="1:48" s="44" customFormat="1" ht="23.1" customHeight="1" x14ac:dyDescent="0.2">
      <c r="A15" s="100">
        <f t="shared" si="7"/>
        <v>8</v>
      </c>
      <c r="B15" s="99" t="s">
        <v>65</v>
      </c>
      <c r="C15" s="13">
        <v>138</v>
      </c>
      <c r="D15" s="126">
        <f t="shared" si="8"/>
        <v>82.11</v>
      </c>
      <c r="E15" s="9"/>
      <c r="F15" s="15"/>
      <c r="G15" s="89"/>
      <c r="H15" s="11">
        <v>18</v>
      </c>
      <c r="I15" s="15">
        <f t="shared" si="2"/>
        <v>27</v>
      </c>
      <c r="J15" s="9"/>
      <c r="K15" s="15"/>
      <c r="L15" s="89"/>
      <c r="M15" s="93">
        <v>520</v>
      </c>
      <c r="N15" s="109">
        <f t="shared" si="3"/>
        <v>247</v>
      </c>
      <c r="O15" s="15"/>
      <c r="P15" s="15"/>
      <c r="Q15" s="110"/>
      <c r="R15" s="15"/>
      <c r="S15" s="15"/>
      <c r="T15" s="9"/>
      <c r="U15" s="9"/>
      <c r="V15" s="77"/>
      <c r="W15" s="16"/>
      <c r="X15" s="152">
        <v>3</v>
      </c>
      <c r="Y15" s="103">
        <f t="shared" ref="Y15:Y25" si="10">X15*6.15</f>
        <v>18.450000000000003</v>
      </c>
      <c r="Z15" s="9"/>
      <c r="AA15" s="9"/>
      <c r="AB15" s="9"/>
      <c r="AC15" s="89"/>
      <c r="AD15" s="174">
        <v>94</v>
      </c>
      <c r="AE15" s="17">
        <f t="shared" si="4"/>
        <v>55.93</v>
      </c>
      <c r="AF15" s="9"/>
      <c r="AG15" s="15"/>
      <c r="AH15" s="77"/>
      <c r="AI15" s="172">
        <v>2</v>
      </c>
      <c r="AJ15" s="234">
        <f t="shared" si="5"/>
        <v>36.234000000000002</v>
      </c>
      <c r="AK15" s="77"/>
      <c r="AL15" s="77"/>
      <c r="AM15" s="89"/>
      <c r="AN15" s="169"/>
      <c r="AO15" s="17"/>
      <c r="AP15" s="9"/>
      <c r="AQ15" s="15"/>
      <c r="AR15" s="77"/>
      <c r="AS15" s="114"/>
      <c r="AT15" s="18">
        <v>1</v>
      </c>
      <c r="AU15" s="231">
        <f t="shared" si="0"/>
        <v>466.72399999999999</v>
      </c>
      <c r="AV15" s="231">
        <f t="shared" si="6"/>
        <v>466.72399999999999</v>
      </c>
    </row>
    <row r="16" spans="1:48" s="44" customFormat="1" ht="23.1" customHeight="1" x14ac:dyDescent="0.2">
      <c r="A16" s="100">
        <f t="shared" si="7"/>
        <v>9</v>
      </c>
      <c r="B16" s="99" t="s">
        <v>66</v>
      </c>
      <c r="C16" s="19">
        <v>132</v>
      </c>
      <c r="D16" s="126">
        <f t="shared" si="8"/>
        <v>78.539999999999992</v>
      </c>
      <c r="E16" s="116"/>
      <c r="F16" s="117"/>
      <c r="G16" s="89"/>
      <c r="H16" s="11">
        <v>18</v>
      </c>
      <c r="I16" s="15">
        <f t="shared" si="2"/>
        <v>27</v>
      </c>
      <c r="J16" s="9"/>
      <c r="K16" s="15"/>
      <c r="L16" s="89"/>
      <c r="M16" s="93">
        <v>510</v>
      </c>
      <c r="N16" s="109">
        <f t="shared" si="3"/>
        <v>242.25</v>
      </c>
      <c r="O16" s="15"/>
      <c r="P16" s="118"/>
      <c r="Q16" s="110"/>
      <c r="R16" s="15"/>
      <c r="S16" s="15"/>
      <c r="T16" s="9"/>
      <c r="U16" s="9"/>
      <c r="V16" s="77"/>
      <c r="W16" s="16"/>
      <c r="X16" s="152">
        <v>3</v>
      </c>
      <c r="Y16" s="103">
        <f t="shared" si="10"/>
        <v>18.450000000000003</v>
      </c>
      <c r="Z16" s="9"/>
      <c r="AA16" s="9"/>
      <c r="AB16" s="9"/>
      <c r="AC16" s="89"/>
      <c r="AD16" s="174">
        <v>99</v>
      </c>
      <c r="AE16" s="17">
        <f t="shared" si="4"/>
        <v>58.904999999999994</v>
      </c>
      <c r="AF16" s="9"/>
      <c r="AG16" s="15"/>
      <c r="AH16" s="77"/>
      <c r="AI16" s="172">
        <v>2</v>
      </c>
      <c r="AJ16" s="234">
        <f t="shared" si="5"/>
        <v>36.234000000000002</v>
      </c>
      <c r="AK16" s="77"/>
      <c r="AL16" s="77"/>
      <c r="AM16" s="89"/>
      <c r="AN16" s="169"/>
      <c r="AO16" s="17"/>
      <c r="AP16" s="9"/>
      <c r="AQ16" s="15"/>
      <c r="AR16" s="77"/>
      <c r="AS16" s="114"/>
      <c r="AT16" s="18">
        <v>1</v>
      </c>
      <c r="AU16" s="231">
        <f t="shared" si="0"/>
        <v>461.37899999999991</v>
      </c>
      <c r="AV16" s="231">
        <f t="shared" si="6"/>
        <v>461.37899999999991</v>
      </c>
    </row>
    <row r="17" spans="1:48" s="44" customFormat="1" ht="23.1" customHeight="1" x14ac:dyDescent="0.2">
      <c r="A17" s="100">
        <f t="shared" si="7"/>
        <v>10</v>
      </c>
      <c r="B17" s="99" t="s">
        <v>68</v>
      </c>
      <c r="C17" s="13">
        <v>160</v>
      </c>
      <c r="D17" s="126">
        <f t="shared" si="8"/>
        <v>95.199999999999989</v>
      </c>
      <c r="E17" s="9"/>
      <c r="F17" s="15"/>
      <c r="G17" s="89"/>
      <c r="H17" s="9"/>
      <c r="I17" s="15">
        <f t="shared" si="2"/>
        <v>0</v>
      </c>
      <c r="J17" s="9"/>
      <c r="K17" s="15"/>
      <c r="L17" s="89"/>
      <c r="M17" s="93">
        <v>338</v>
      </c>
      <c r="N17" s="109">
        <f t="shared" si="3"/>
        <v>160.54999999999998</v>
      </c>
      <c r="O17" s="15"/>
      <c r="P17" s="118"/>
      <c r="Q17" s="110"/>
      <c r="R17" s="15"/>
      <c r="S17" s="15"/>
      <c r="T17" s="9"/>
      <c r="U17" s="9"/>
      <c r="V17" s="77"/>
      <c r="W17" s="16"/>
      <c r="X17" s="152">
        <v>2</v>
      </c>
      <c r="Y17" s="103">
        <f t="shared" si="10"/>
        <v>12.3</v>
      </c>
      <c r="Z17" s="9"/>
      <c r="AA17" s="9"/>
      <c r="AB17" s="9"/>
      <c r="AC17" s="89"/>
      <c r="AD17" s="174">
        <v>95</v>
      </c>
      <c r="AE17" s="17">
        <f t="shared" si="4"/>
        <v>56.524999999999999</v>
      </c>
      <c r="AF17" s="111"/>
      <c r="AG17" s="15"/>
      <c r="AH17" s="77"/>
      <c r="AI17" s="172">
        <v>1</v>
      </c>
      <c r="AJ17" s="234">
        <f t="shared" si="5"/>
        <v>18.117000000000001</v>
      </c>
      <c r="AK17" s="77"/>
      <c r="AL17" s="77"/>
      <c r="AM17" s="89"/>
      <c r="AN17" s="169"/>
      <c r="AO17" s="17"/>
      <c r="AP17" s="9"/>
      <c r="AQ17" s="15"/>
      <c r="AR17" s="77"/>
      <c r="AS17" s="114"/>
      <c r="AT17" s="18">
        <v>1</v>
      </c>
      <c r="AU17" s="231">
        <f t="shared" si="0"/>
        <v>342.69199999999995</v>
      </c>
      <c r="AV17" s="231">
        <f t="shared" si="6"/>
        <v>342.69199999999995</v>
      </c>
    </row>
    <row r="18" spans="1:48" s="44" customFormat="1" ht="23.1" customHeight="1" x14ac:dyDescent="0.2">
      <c r="A18" s="100">
        <f t="shared" si="7"/>
        <v>11</v>
      </c>
      <c r="B18" s="99" t="s">
        <v>69</v>
      </c>
      <c r="C18" s="13">
        <v>146</v>
      </c>
      <c r="D18" s="126">
        <f t="shared" si="8"/>
        <v>86.86999999999999</v>
      </c>
      <c r="E18" s="119"/>
      <c r="F18" s="120"/>
      <c r="G18" s="89"/>
      <c r="H18" s="9"/>
      <c r="I18" s="15">
        <f t="shared" si="2"/>
        <v>0</v>
      </c>
      <c r="J18" s="9"/>
      <c r="K18" s="15"/>
      <c r="L18" s="89"/>
      <c r="M18" s="93">
        <v>258</v>
      </c>
      <c r="N18" s="109">
        <f t="shared" si="3"/>
        <v>122.55</v>
      </c>
      <c r="O18" s="121"/>
      <c r="P18" s="122"/>
      <c r="Q18" s="110"/>
      <c r="R18" s="15"/>
      <c r="S18" s="15"/>
      <c r="T18" s="9"/>
      <c r="U18" s="9"/>
      <c r="V18" s="77"/>
      <c r="W18" s="16"/>
      <c r="X18" s="152">
        <v>2</v>
      </c>
      <c r="Y18" s="103">
        <f t="shared" si="10"/>
        <v>12.3</v>
      </c>
      <c r="Z18" s="9"/>
      <c r="AA18" s="9"/>
      <c r="AB18" s="9"/>
      <c r="AC18" s="89"/>
      <c r="AD18" s="174">
        <v>52</v>
      </c>
      <c r="AE18" s="17">
        <f t="shared" si="4"/>
        <v>30.939999999999998</v>
      </c>
      <c r="AF18" s="9"/>
      <c r="AG18" s="15"/>
      <c r="AH18" s="77"/>
      <c r="AI18" s="172">
        <v>1</v>
      </c>
      <c r="AJ18" s="234">
        <f t="shared" si="5"/>
        <v>18.117000000000001</v>
      </c>
      <c r="AK18" s="77"/>
      <c r="AL18" s="77"/>
      <c r="AM18" s="89"/>
      <c r="AN18" s="169"/>
      <c r="AO18" s="17"/>
      <c r="AP18" s="9"/>
      <c r="AQ18" s="15"/>
      <c r="AR18" s="77"/>
      <c r="AS18" s="114"/>
      <c r="AT18" s="18">
        <v>1</v>
      </c>
      <c r="AU18" s="231">
        <f t="shared" si="0"/>
        <v>270.77699999999999</v>
      </c>
      <c r="AV18" s="231">
        <f t="shared" si="6"/>
        <v>270.77699999999999</v>
      </c>
    </row>
    <row r="19" spans="1:48" s="44" customFormat="1" ht="23.1" customHeight="1" x14ac:dyDescent="0.2">
      <c r="A19" s="100">
        <f t="shared" si="7"/>
        <v>12</v>
      </c>
      <c r="B19" s="99" t="s">
        <v>70</v>
      </c>
      <c r="C19" s="13">
        <v>185</v>
      </c>
      <c r="D19" s="126">
        <f t="shared" si="8"/>
        <v>110.07499999999999</v>
      </c>
      <c r="E19" s="9"/>
      <c r="F19" s="15"/>
      <c r="G19" s="89"/>
      <c r="H19" s="11">
        <v>15</v>
      </c>
      <c r="I19" s="15">
        <f t="shared" si="2"/>
        <v>22.5</v>
      </c>
      <c r="J19" s="112"/>
      <c r="K19" s="113"/>
      <c r="L19" s="115"/>
      <c r="M19" s="93">
        <v>211</v>
      </c>
      <c r="N19" s="109">
        <f t="shared" si="3"/>
        <v>100.22499999999999</v>
      </c>
      <c r="O19" s="121"/>
      <c r="P19" s="123"/>
      <c r="Q19" s="110"/>
      <c r="R19" s="15"/>
      <c r="S19" s="15"/>
      <c r="T19" s="9"/>
      <c r="U19" s="9"/>
      <c r="V19" s="77"/>
      <c r="W19" s="16"/>
      <c r="X19" s="152">
        <v>2</v>
      </c>
      <c r="Y19" s="103">
        <f t="shared" si="10"/>
        <v>12.3</v>
      </c>
      <c r="Z19" s="9"/>
      <c r="AA19" s="9"/>
      <c r="AB19" s="9"/>
      <c r="AC19" s="89"/>
      <c r="AD19" s="174">
        <v>91</v>
      </c>
      <c r="AE19" s="17">
        <f t="shared" si="4"/>
        <v>54.144999999999996</v>
      </c>
      <c r="AF19" s="9"/>
      <c r="AG19" s="15"/>
      <c r="AH19" s="77"/>
      <c r="AI19" s="172">
        <v>1</v>
      </c>
      <c r="AJ19" s="234">
        <f t="shared" si="5"/>
        <v>18.117000000000001</v>
      </c>
      <c r="AK19" s="77"/>
      <c r="AL19" s="77"/>
      <c r="AM19" s="89"/>
      <c r="AN19" s="169"/>
      <c r="AO19" s="17"/>
      <c r="AP19" s="9"/>
      <c r="AQ19" s="15"/>
      <c r="AR19" s="77"/>
      <c r="AS19" s="114"/>
      <c r="AT19" s="18">
        <v>1</v>
      </c>
      <c r="AU19" s="231">
        <f t="shared" si="0"/>
        <v>317.36200000000002</v>
      </c>
      <c r="AV19" s="231">
        <f t="shared" si="6"/>
        <v>317.36200000000002</v>
      </c>
    </row>
    <row r="20" spans="1:48" s="44" customFormat="1" ht="23.1" customHeight="1" x14ac:dyDescent="0.2">
      <c r="A20" s="100">
        <f t="shared" si="7"/>
        <v>13</v>
      </c>
      <c r="B20" s="99" t="s">
        <v>127</v>
      </c>
      <c r="C20" s="13">
        <v>101</v>
      </c>
      <c r="D20" s="126">
        <f>(C20*0.595)+0.463</f>
        <v>60.558</v>
      </c>
      <c r="E20" s="9"/>
      <c r="F20" s="15"/>
      <c r="G20" s="89"/>
      <c r="H20" s="11"/>
      <c r="I20" s="15">
        <f t="shared" si="2"/>
        <v>0</v>
      </c>
      <c r="J20" s="112"/>
      <c r="K20" s="113"/>
      <c r="L20" s="115"/>
      <c r="M20" s="93">
        <v>438.5</v>
      </c>
      <c r="N20" s="109">
        <f t="shared" si="3"/>
        <v>208.28749999999999</v>
      </c>
      <c r="O20" s="121"/>
      <c r="P20" s="123"/>
      <c r="Q20" s="110"/>
      <c r="R20" s="15"/>
      <c r="S20" s="15"/>
      <c r="T20" s="9"/>
      <c r="U20" s="9"/>
      <c r="V20" s="77"/>
      <c r="W20" s="16">
        <v>1</v>
      </c>
      <c r="X20" s="152">
        <v>5</v>
      </c>
      <c r="Y20" s="103">
        <v>41.4</v>
      </c>
      <c r="Z20" s="9"/>
      <c r="AA20" s="9"/>
      <c r="AB20" s="9"/>
      <c r="AC20" s="89"/>
      <c r="AD20" s="174">
        <v>108</v>
      </c>
      <c r="AE20" s="17">
        <f t="shared" si="4"/>
        <v>64.259999999999991</v>
      </c>
      <c r="AF20" s="9"/>
      <c r="AG20" s="15"/>
      <c r="AH20" s="77"/>
      <c r="AI20" s="172">
        <v>2</v>
      </c>
      <c r="AJ20" s="234">
        <f t="shared" si="5"/>
        <v>36.234000000000002</v>
      </c>
      <c r="AK20" s="77"/>
      <c r="AL20" s="77"/>
      <c r="AM20" s="89"/>
      <c r="AN20" s="169"/>
      <c r="AO20" s="17"/>
      <c r="AP20" s="9"/>
      <c r="AQ20" s="15"/>
      <c r="AR20" s="77"/>
      <c r="AS20" s="114"/>
      <c r="AT20" s="18">
        <v>1</v>
      </c>
      <c r="AU20" s="231">
        <f>D20+I20+N20+S20+Y20+AE20+AJ20+AO20</f>
        <v>410.73949999999996</v>
      </c>
      <c r="AV20" s="231">
        <f>AU20</f>
        <v>410.73949999999996</v>
      </c>
    </row>
    <row r="21" spans="1:48" s="44" customFormat="1" ht="23.1" customHeight="1" x14ac:dyDescent="0.2">
      <c r="A21" s="100">
        <f t="shared" si="7"/>
        <v>14</v>
      </c>
      <c r="B21" s="99" t="s">
        <v>104</v>
      </c>
      <c r="C21" s="13"/>
      <c r="D21" s="126">
        <f t="shared" si="8"/>
        <v>0</v>
      </c>
      <c r="E21" s="9"/>
      <c r="F21" s="15"/>
      <c r="G21" s="89"/>
      <c r="H21" s="11"/>
      <c r="I21" s="15">
        <f t="shared" si="2"/>
        <v>0</v>
      </c>
      <c r="J21" s="9"/>
      <c r="K21" s="15"/>
      <c r="L21" s="89"/>
      <c r="M21" s="93"/>
      <c r="N21" s="109">
        <f t="shared" si="3"/>
        <v>0</v>
      </c>
      <c r="O21" s="121"/>
      <c r="P21" s="15"/>
      <c r="Q21" s="110"/>
      <c r="R21" s="15"/>
      <c r="S21" s="15"/>
      <c r="T21" s="9"/>
      <c r="U21" s="9"/>
      <c r="V21" s="77"/>
      <c r="W21" s="16"/>
      <c r="X21" s="152">
        <v>2</v>
      </c>
      <c r="Y21" s="103">
        <f t="shared" si="10"/>
        <v>12.3</v>
      </c>
      <c r="Z21" s="9"/>
      <c r="AA21" s="9"/>
      <c r="AB21" s="9"/>
      <c r="AC21" s="89"/>
      <c r="AD21" s="174"/>
      <c r="AE21" s="17">
        <f t="shared" si="4"/>
        <v>0</v>
      </c>
      <c r="AF21" s="9"/>
      <c r="AG21" s="15"/>
      <c r="AH21" s="77"/>
      <c r="AI21" s="172"/>
      <c r="AJ21" s="234">
        <f t="shared" si="5"/>
        <v>0</v>
      </c>
      <c r="AK21" s="77"/>
      <c r="AL21" s="77"/>
      <c r="AM21" s="89"/>
      <c r="AN21" s="169"/>
      <c r="AO21" s="17"/>
      <c r="AP21" s="9"/>
      <c r="AQ21" s="15"/>
      <c r="AR21" s="77"/>
      <c r="AS21" s="114"/>
      <c r="AT21" s="18"/>
      <c r="AU21" s="231">
        <f t="shared" si="0"/>
        <v>12.3</v>
      </c>
      <c r="AV21" s="231"/>
    </row>
    <row r="22" spans="1:48" s="44" customFormat="1" ht="23.1" customHeight="1" x14ac:dyDescent="0.2">
      <c r="A22" s="100">
        <f t="shared" si="7"/>
        <v>15</v>
      </c>
      <c r="B22" s="99" t="s">
        <v>73</v>
      </c>
      <c r="C22" s="13">
        <v>141</v>
      </c>
      <c r="D22" s="126">
        <f t="shared" si="8"/>
        <v>83.894999999999996</v>
      </c>
      <c r="E22" s="9"/>
      <c r="F22" s="15"/>
      <c r="G22" s="104"/>
      <c r="H22" s="11">
        <v>15</v>
      </c>
      <c r="I22" s="15">
        <f t="shared" si="2"/>
        <v>22.5</v>
      </c>
      <c r="J22" s="9"/>
      <c r="K22" s="15"/>
      <c r="L22" s="89"/>
      <c r="M22" s="93">
        <v>435</v>
      </c>
      <c r="N22" s="109">
        <f t="shared" si="3"/>
        <v>206.625</v>
      </c>
      <c r="O22" s="15"/>
      <c r="P22" s="15"/>
      <c r="Q22" s="110"/>
      <c r="R22" s="15"/>
      <c r="S22" s="15"/>
      <c r="T22" s="9"/>
      <c r="U22" s="9"/>
      <c r="V22" s="77"/>
      <c r="W22" s="16"/>
      <c r="X22" s="152">
        <v>2</v>
      </c>
      <c r="Y22" s="103">
        <f t="shared" si="10"/>
        <v>12.3</v>
      </c>
      <c r="Z22" s="9"/>
      <c r="AA22" s="9"/>
      <c r="AB22" s="9"/>
      <c r="AC22" s="89"/>
      <c r="AD22" s="174">
        <v>94</v>
      </c>
      <c r="AE22" s="17">
        <f t="shared" si="4"/>
        <v>55.93</v>
      </c>
      <c r="AF22" s="9"/>
      <c r="AG22" s="15"/>
      <c r="AH22" s="77"/>
      <c r="AI22" s="172">
        <v>2</v>
      </c>
      <c r="AJ22" s="234">
        <f t="shared" si="5"/>
        <v>36.234000000000002</v>
      </c>
      <c r="AK22" s="77"/>
      <c r="AL22" s="77"/>
      <c r="AM22" s="89"/>
      <c r="AN22" s="169"/>
      <c r="AO22" s="17"/>
      <c r="AP22" s="112"/>
      <c r="AQ22" s="113"/>
      <c r="AR22" s="107"/>
      <c r="AS22" s="114"/>
      <c r="AT22" s="18">
        <v>1</v>
      </c>
      <c r="AU22" s="231">
        <f t="shared" si="0"/>
        <v>417.48399999999998</v>
      </c>
      <c r="AV22" s="231">
        <f t="shared" si="6"/>
        <v>417.48399999999998</v>
      </c>
    </row>
    <row r="23" spans="1:48" s="44" customFormat="1" ht="23.1" customHeight="1" x14ac:dyDescent="0.2">
      <c r="A23" s="100">
        <f t="shared" si="7"/>
        <v>16</v>
      </c>
      <c r="B23" s="99" t="s">
        <v>74</v>
      </c>
      <c r="C23" s="13">
        <v>216</v>
      </c>
      <c r="D23" s="126">
        <f t="shared" si="8"/>
        <v>128.51999999999998</v>
      </c>
      <c r="E23" s="9"/>
      <c r="F23" s="15"/>
      <c r="G23" s="104"/>
      <c r="H23" s="11"/>
      <c r="I23" s="15">
        <f t="shared" si="2"/>
        <v>0</v>
      </c>
      <c r="J23" s="9"/>
      <c r="K23" s="15"/>
      <c r="L23" s="89"/>
      <c r="M23" s="93">
        <v>748</v>
      </c>
      <c r="N23" s="109">
        <f t="shared" si="3"/>
        <v>355.3</v>
      </c>
      <c r="O23" s="121"/>
      <c r="P23" s="177"/>
      <c r="Q23" s="110"/>
      <c r="R23" s="15"/>
      <c r="S23" s="15"/>
      <c r="T23" s="9"/>
      <c r="U23" s="9"/>
      <c r="V23" s="77"/>
      <c r="W23" s="16"/>
      <c r="X23" s="152">
        <v>4</v>
      </c>
      <c r="Y23" s="103">
        <f t="shared" si="10"/>
        <v>24.6</v>
      </c>
      <c r="Z23" s="9"/>
      <c r="AA23" s="9"/>
      <c r="AB23" s="9"/>
      <c r="AC23" s="89"/>
      <c r="AD23" s="174">
        <v>78</v>
      </c>
      <c r="AE23" s="17">
        <f t="shared" si="4"/>
        <v>46.41</v>
      </c>
      <c r="AF23" s="9"/>
      <c r="AG23" s="15"/>
      <c r="AH23" s="77"/>
      <c r="AI23" s="172">
        <v>3</v>
      </c>
      <c r="AJ23" s="234">
        <f t="shared" si="5"/>
        <v>54.350999999999999</v>
      </c>
      <c r="AK23" s="77"/>
      <c r="AL23" s="77"/>
      <c r="AM23" s="89"/>
      <c r="AN23" s="169"/>
      <c r="AO23" s="17"/>
      <c r="AP23" s="9"/>
      <c r="AQ23" s="15"/>
      <c r="AR23" s="77"/>
      <c r="AS23" s="114"/>
      <c r="AT23" s="18">
        <v>1</v>
      </c>
      <c r="AU23" s="231">
        <f t="shared" si="0"/>
        <v>609.18100000000004</v>
      </c>
      <c r="AV23" s="231">
        <f t="shared" si="6"/>
        <v>609.18100000000004</v>
      </c>
    </row>
    <row r="24" spans="1:48" s="44" customFormat="1" ht="23.1" customHeight="1" x14ac:dyDescent="0.2">
      <c r="A24" s="100">
        <f t="shared" si="7"/>
        <v>17</v>
      </c>
      <c r="B24" s="99" t="s">
        <v>71</v>
      </c>
      <c r="C24" s="13">
        <v>138</v>
      </c>
      <c r="D24" s="126">
        <f t="shared" si="8"/>
        <v>82.11</v>
      </c>
      <c r="E24" s="9"/>
      <c r="F24" s="15"/>
      <c r="G24" s="89"/>
      <c r="H24" s="11">
        <v>18</v>
      </c>
      <c r="I24" s="15">
        <f t="shared" si="2"/>
        <v>27</v>
      </c>
      <c r="J24" s="112"/>
      <c r="K24" s="113"/>
      <c r="L24" s="115"/>
      <c r="M24" s="93">
        <v>435</v>
      </c>
      <c r="N24" s="109">
        <f t="shared" si="3"/>
        <v>206.625</v>
      </c>
      <c r="O24" s="15"/>
      <c r="P24" s="118"/>
      <c r="Q24" s="110"/>
      <c r="R24" s="15"/>
      <c r="S24" s="15"/>
      <c r="T24" s="9"/>
      <c r="U24" s="9"/>
      <c r="V24" s="77"/>
      <c r="W24" s="16"/>
      <c r="X24" s="152">
        <v>2</v>
      </c>
      <c r="Y24" s="103">
        <f t="shared" si="10"/>
        <v>12.3</v>
      </c>
      <c r="Z24" s="9"/>
      <c r="AA24" s="9"/>
      <c r="AB24" s="9"/>
      <c r="AC24" s="89"/>
      <c r="AD24" s="174">
        <v>94</v>
      </c>
      <c r="AE24" s="17">
        <f t="shared" si="4"/>
        <v>55.93</v>
      </c>
      <c r="AF24" s="9"/>
      <c r="AG24" s="15"/>
      <c r="AH24" s="77"/>
      <c r="AI24" s="172">
        <v>2</v>
      </c>
      <c r="AJ24" s="234">
        <f t="shared" si="5"/>
        <v>36.234000000000002</v>
      </c>
      <c r="AK24" s="77"/>
      <c r="AL24" s="77"/>
      <c r="AM24" s="89"/>
      <c r="AN24" s="169"/>
      <c r="AO24" s="17"/>
      <c r="AP24" s="9"/>
      <c r="AQ24" s="15"/>
      <c r="AR24" s="77"/>
      <c r="AS24" s="114"/>
      <c r="AT24" s="18">
        <v>1</v>
      </c>
      <c r="AU24" s="231">
        <f t="shared" si="0"/>
        <v>420.19900000000001</v>
      </c>
      <c r="AV24" s="231">
        <f t="shared" si="6"/>
        <v>420.19900000000001</v>
      </c>
    </row>
    <row r="25" spans="1:48" s="44" customFormat="1" ht="23.1" customHeight="1" x14ac:dyDescent="0.2">
      <c r="A25" s="100">
        <f t="shared" si="7"/>
        <v>18</v>
      </c>
      <c r="B25" s="99" t="s">
        <v>72</v>
      </c>
      <c r="C25" s="13">
        <v>90</v>
      </c>
      <c r="D25" s="126">
        <f t="shared" si="8"/>
        <v>53.55</v>
      </c>
      <c r="E25" s="9"/>
      <c r="F25" s="15"/>
      <c r="G25" s="89"/>
      <c r="H25" s="11">
        <v>15</v>
      </c>
      <c r="I25" s="15">
        <f t="shared" si="2"/>
        <v>22.5</v>
      </c>
      <c r="J25" s="112"/>
      <c r="K25" s="113"/>
      <c r="L25" s="115"/>
      <c r="M25" s="93">
        <v>367.8</v>
      </c>
      <c r="N25" s="109">
        <f t="shared" si="3"/>
        <v>174.70499999999998</v>
      </c>
      <c r="O25" s="15"/>
      <c r="P25" s="122"/>
      <c r="Q25" s="110"/>
      <c r="R25" s="15"/>
      <c r="S25" s="15"/>
      <c r="T25" s="9"/>
      <c r="U25" s="9"/>
      <c r="V25" s="77"/>
      <c r="W25" s="16"/>
      <c r="X25" s="152">
        <v>2</v>
      </c>
      <c r="Y25" s="103">
        <f t="shared" si="10"/>
        <v>12.3</v>
      </c>
      <c r="Z25" s="9"/>
      <c r="AA25" s="9"/>
      <c r="AB25" s="9"/>
      <c r="AC25" s="89"/>
      <c r="AD25" s="174">
        <v>58</v>
      </c>
      <c r="AE25" s="17">
        <f t="shared" si="4"/>
        <v>34.51</v>
      </c>
      <c r="AF25" s="9"/>
      <c r="AG25" s="15"/>
      <c r="AH25" s="77"/>
      <c r="AI25" s="172">
        <v>1</v>
      </c>
      <c r="AJ25" s="234">
        <f t="shared" si="5"/>
        <v>18.117000000000001</v>
      </c>
      <c r="AK25" s="77"/>
      <c r="AL25" s="77"/>
      <c r="AM25" s="89"/>
      <c r="AN25" s="169"/>
      <c r="AO25" s="17"/>
      <c r="AP25" s="9"/>
      <c r="AQ25" s="15"/>
      <c r="AR25" s="77"/>
      <c r="AS25" s="114"/>
      <c r="AT25" s="18">
        <v>1</v>
      </c>
      <c r="AU25" s="231">
        <f t="shared" si="0"/>
        <v>315.68200000000002</v>
      </c>
      <c r="AV25" s="231">
        <f t="shared" si="6"/>
        <v>315.68200000000002</v>
      </c>
    </row>
    <row r="26" spans="1:48" s="44" customFormat="1" ht="23.1" customHeight="1" x14ac:dyDescent="0.2">
      <c r="A26" s="100">
        <f t="shared" si="7"/>
        <v>19</v>
      </c>
      <c r="B26" s="99" t="s">
        <v>75</v>
      </c>
      <c r="C26" s="13">
        <v>413</v>
      </c>
      <c r="D26" s="126">
        <f t="shared" si="8"/>
        <v>245.73499999999999</v>
      </c>
      <c r="E26" s="9"/>
      <c r="F26" s="15"/>
      <c r="G26" s="89"/>
      <c r="H26" s="11"/>
      <c r="I26" s="15">
        <f t="shared" si="2"/>
        <v>0</v>
      </c>
      <c r="J26" s="9"/>
      <c r="K26" s="15"/>
      <c r="L26" s="89"/>
      <c r="M26" s="93">
        <v>438.05</v>
      </c>
      <c r="N26" s="109">
        <f t="shared" si="3"/>
        <v>208.07374999999999</v>
      </c>
      <c r="O26" s="121"/>
      <c r="P26" s="15"/>
      <c r="Q26" s="110"/>
      <c r="R26" s="15"/>
      <c r="S26" s="15"/>
      <c r="T26" s="9"/>
      <c r="U26" s="9"/>
      <c r="V26" s="77"/>
      <c r="W26" s="16">
        <v>1</v>
      </c>
      <c r="X26" s="152">
        <v>1</v>
      </c>
      <c r="Y26" s="103">
        <v>16.8</v>
      </c>
      <c r="Z26" s="9"/>
      <c r="AA26" s="9"/>
      <c r="AB26" s="9"/>
      <c r="AC26" s="89"/>
      <c r="AD26" s="174">
        <v>135</v>
      </c>
      <c r="AE26" s="17">
        <f t="shared" si="4"/>
        <v>80.325000000000003</v>
      </c>
      <c r="AF26" s="9"/>
      <c r="AG26" s="15"/>
      <c r="AH26" s="77"/>
      <c r="AI26" s="172"/>
      <c r="AJ26" s="234">
        <f t="shared" si="5"/>
        <v>0</v>
      </c>
      <c r="AK26" s="77"/>
      <c r="AL26" s="77"/>
      <c r="AM26" s="89"/>
      <c r="AN26" s="169"/>
      <c r="AO26" s="17"/>
      <c r="AP26" s="9"/>
      <c r="AQ26" s="15"/>
      <c r="AR26" s="77"/>
      <c r="AS26" s="114"/>
      <c r="AT26" s="18">
        <v>1</v>
      </c>
      <c r="AU26" s="231">
        <f t="shared" si="0"/>
        <v>550.93375000000003</v>
      </c>
      <c r="AV26" s="231">
        <f t="shared" si="6"/>
        <v>550.93375000000003</v>
      </c>
    </row>
    <row r="27" spans="1:48" s="44" customFormat="1" ht="23.1" customHeight="1" x14ac:dyDescent="0.2">
      <c r="A27" s="100">
        <f t="shared" si="7"/>
        <v>20</v>
      </c>
      <c r="B27" s="99" t="s">
        <v>97</v>
      </c>
      <c r="C27" s="13"/>
      <c r="D27" s="126">
        <f t="shared" si="8"/>
        <v>0</v>
      </c>
      <c r="E27" s="9"/>
      <c r="F27" s="15"/>
      <c r="G27" s="89"/>
      <c r="H27" s="11"/>
      <c r="I27" s="15">
        <f t="shared" si="2"/>
        <v>0</v>
      </c>
      <c r="J27" s="9"/>
      <c r="K27" s="15"/>
      <c r="L27" s="89"/>
      <c r="M27" s="93"/>
      <c r="N27" s="109">
        <f t="shared" si="3"/>
        <v>0</v>
      </c>
      <c r="O27" s="121"/>
      <c r="P27" s="15"/>
      <c r="Q27" s="110"/>
      <c r="R27" s="15"/>
      <c r="S27" s="15"/>
      <c r="T27" s="9"/>
      <c r="U27" s="9"/>
      <c r="V27" s="77"/>
      <c r="W27" s="16">
        <v>2</v>
      </c>
      <c r="X27" s="152">
        <v>2</v>
      </c>
      <c r="Y27" s="103">
        <f>(10.65+6.15)*2</f>
        <v>33.6</v>
      </c>
      <c r="Z27" s="9"/>
      <c r="AA27" s="9"/>
      <c r="AB27" s="9"/>
      <c r="AC27" s="89"/>
      <c r="AD27" s="174"/>
      <c r="AE27" s="17">
        <f t="shared" si="4"/>
        <v>0</v>
      </c>
      <c r="AF27" s="9"/>
      <c r="AG27" s="15"/>
      <c r="AH27" s="77"/>
      <c r="AI27" s="172"/>
      <c r="AJ27" s="234">
        <f t="shared" si="5"/>
        <v>0</v>
      </c>
      <c r="AK27" s="77"/>
      <c r="AL27" s="77"/>
      <c r="AM27" s="89"/>
      <c r="AN27" s="169"/>
      <c r="AO27" s="17"/>
      <c r="AP27" s="9"/>
      <c r="AQ27" s="15"/>
      <c r="AR27" s="77"/>
      <c r="AS27" s="114"/>
      <c r="AT27" s="18"/>
      <c r="AU27" s="231">
        <f t="shared" si="0"/>
        <v>33.6</v>
      </c>
      <c r="AV27" s="231"/>
    </row>
    <row r="28" spans="1:48" s="44" customFormat="1" ht="23.1" customHeight="1" x14ac:dyDescent="0.2">
      <c r="A28" s="100">
        <f t="shared" si="7"/>
        <v>21</v>
      </c>
      <c r="B28" s="99" t="s">
        <v>126</v>
      </c>
      <c r="C28" s="13">
        <v>141</v>
      </c>
      <c r="D28" s="126">
        <f t="shared" si="8"/>
        <v>83.894999999999996</v>
      </c>
      <c r="E28" s="9"/>
      <c r="F28" s="15"/>
      <c r="G28" s="89"/>
      <c r="H28" s="11">
        <v>18</v>
      </c>
      <c r="I28" s="15">
        <f t="shared" si="2"/>
        <v>27</v>
      </c>
      <c r="J28" s="9"/>
      <c r="K28" s="15"/>
      <c r="L28" s="89"/>
      <c r="M28" s="93">
        <v>620</v>
      </c>
      <c r="N28" s="109">
        <f t="shared" si="3"/>
        <v>294.5</v>
      </c>
      <c r="O28" s="15"/>
      <c r="P28" s="15"/>
      <c r="Q28" s="110"/>
      <c r="R28" s="15"/>
      <c r="S28" s="15"/>
      <c r="T28" s="9"/>
      <c r="U28" s="9"/>
      <c r="V28" s="77"/>
      <c r="W28" s="16"/>
      <c r="X28" s="152">
        <v>8</v>
      </c>
      <c r="Y28" s="15">
        <f>X28*6.15</f>
        <v>49.2</v>
      </c>
      <c r="Z28" s="9"/>
      <c r="AA28" s="9"/>
      <c r="AB28" s="9"/>
      <c r="AC28" s="89"/>
      <c r="AD28" s="174">
        <v>86.4</v>
      </c>
      <c r="AE28" s="17">
        <f t="shared" si="4"/>
        <v>51.408000000000001</v>
      </c>
      <c r="AF28" s="9"/>
      <c r="AG28" s="15"/>
      <c r="AH28" s="77"/>
      <c r="AI28" s="172">
        <v>2</v>
      </c>
      <c r="AJ28" s="234">
        <f t="shared" si="5"/>
        <v>36.234000000000002</v>
      </c>
      <c r="AK28" s="77"/>
      <c r="AL28" s="77"/>
      <c r="AM28" s="89"/>
      <c r="AN28" s="169"/>
      <c r="AO28" s="17"/>
      <c r="AP28" s="9"/>
      <c r="AQ28" s="15"/>
      <c r="AR28" s="77"/>
      <c r="AS28" s="114"/>
      <c r="AT28" s="18">
        <v>1</v>
      </c>
      <c r="AU28" s="231">
        <f t="shared" si="0"/>
        <v>542.23699999999997</v>
      </c>
      <c r="AV28" s="231">
        <f t="shared" si="6"/>
        <v>542.23699999999997</v>
      </c>
    </row>
    <row r="29" spans="1:48" s="44" customFormat="1" ht="23.1" customHeight="1" x14ac:dyDescent="0.2">
      <c r="A29" s="100">
        <f t="shared" si="7"/>
        <v>22</v>
      </c>
      <c r="B29" s="99" t="s">
        <v>98</v>
      </c>
      <c r="C29" s="20"/>
      <c r="D29" s="126">
        <f t="shared" si="8"/>
        <v>0</v>
      </c>
      <c r="E29" s="9"/>
      <c r="F29" s="15"/>
      <c r="G29" s="89"/>
      <c r="H29" s="11"/>
      <c r="I29" s="15">
        <f t="shared" si="2"/>
        <v>0</v>
      </c>
      <c r="J29" s="9"/>
      <c r="K29" s="15"/>
      <c r="L29" s="89"/>
      <c r="M29" s="93"/>
      <c r="N29" s="109">
        <f t="shared" si="3"/>
        <v>0</v>
      </c>
      <c r="O29" s="15"/>
      <c r="P29" s="15"/>
      <c r="Q29" s="110"/>
      <c r="R29" s="15"/>
      <c r="S29" s="15"/>
      <c r="T29" s="9"/>
      <c r="U29" s="9"/>
      <c r="V29" s="77"/>
      <c r="W29" s="16">
        <v>1</v>
      </c>
      <c r="X29" s="152">
        <v>1</v>
      </c>
      <c r="Y29" s="103">
        <f>10.65+6.15</f>
        <v>16.8</v>
      </c>
      <c r="Z29" s="9"/>
      <c r="AA29" s="9"/>
      <c r="AB29" s="9"/>
      <c r="AC29" s="89"/>
      <c r="AD29" s="174"/>
      <c r="AE29" s="17">
        <f t="shared" si="4"/>
        <v>0</v>
      </c>
      <c r="AF29" s="9"/>
      <c r="AG29" s="15"/>
      <c r="AH29" s="77"/>
      <c r="AI29" s="172"/>
      <c r="AJ29" s="234">
        <f t="shared" si="5"/>
        <v>0</v>
      </c>
      <c r="AK29" s="77"/>
      <c r="AL29" s="77"/>
      <c r="AM29" s="89"/>
      <c r="AN29" s="169"/>
      <c r="AO29" s="17"/>
      <c r="AP29" s="112"/>
      <c r="AQ29" s="113"/>
      <c r="AR29" s="107"/>
      <c r="AS29" s="114"/>
      <c r="AT29" s="18"/>
      <c r="AU29" s="231">
        <f t="shared" si="0"/>
        <v>16.8</v>
      </c>
      <c r="AV29" s="231"/>
    </row>
    <row r="30" spans="1:48" s="44" customFormat="1" ht="23.1" customHeight="1" x14ac:dyDescent="0.2">
      <c r="A30" s="100">
        <f t="shared" si="7"/>
        <v>23</v>
      </c>
      <c r="B30" s="99" t="s">
        <v>76</v>
      </c>
      <c r="C30" s="20">
        <v>154</v>
      </c>
      <c r="D30" s="126">
        <f t="shared" si="8"/>
        <v>91.63</v>
      </c>
      <c r="E30" s="9"/>
      <c r="F30" s="15"/>
      <c r="G30" s="89"/>
      <c r="H30" s="9"/>
      <c r="I30" s="15">
        <f t="shared" si="2"/>
        <v>0</v>
      </c>
      <c r="J30" s="9"/>
      <c r="K30" s="15"/>
      <c r="L30" s="89"/>
      <c r="M30" s="93">
        <v>732</v>
      </c>
      <c r="N30" s="109">
        <f t="shared" si="3"/>
        <v>347.7</v>
      </c>
      <c r="O30" s="15"/>
      <c r="P30" s="15"/>
      <c r="Q30" s="110"/>
      <c r="R30" s="96">
        <v>1</v>
      </c>
      <c r="S30" s="15">
        <v>145</v>
      </c>
      <c r="T30" s="9"/>
      <c r="U30" s="9"/>
      <c r="V30" s="77"/>
      <c r="W30" s="16"/>
      <c r="X30" s="152"/>
      <c r="Y30" s="15"/>
      <c r="Z30" s="9"/>
      <c r="AA30" s="9"/>
      <c r="AB30" s="9"/>
      <c r="AC30" s="89"/>
      <c r="AD30" s="174">
        <v>94</v>
      </c>
      <c r="AE30" s="17">
        <f t="shared" si="4"/>
        <v>55.93</v>
      </c>
      <c r="AF30" s="9"/>
      <c r="AG30" s="15"/>
      <c r="AH30" s="77"/>
      <c r="AI30" s="172">
        <v>3</v>
      </c>
      <c r="AJ30" s="234">
        <f t="shared" si="5"/>
        <v>54.350999999999999</v>
      </c>
      <c r="AK30" s="77"/>
      <c r="AL30" s="77"/>
      <c r="AM30" s="89"/>
      <c r="AN30" s="169"/>
      <c r="AO30" s="17"/>
      <c r="AP30" s="9"/>
      <c r="AQ30" s="15"/>
      <c r="AR30" s="77"/>
      <c r="AS30" s="114"/>
      <c r="AT30" s="18">
        <v>1</v>
      </c>
      <c r="AU30" s="231">
        <f t="shared" si="0"/>
        <v>694.61099999999988</v>
      </c>
      <c r="AV30" s="231">
        <f t="shared" si="6"/>
        <v>694.61099999999988</v>
      </c>
    </row>
    <row r="31" spans="1:48" s="44" customFormat="1" ht="23.1" customHeight="1" x14ac:dyDescent="0.2">
      <c r="A31" s="100">
        <f t="shared" si="7"/>
        <v>24</v>
      </c>
      <c r="B31" s="99" t="s">
        <v>77</v>
      </c>
      <c r="C31" s="20">
        <v>138</v>
      </c>
      <c r="D31" s="126">
        <f t="shared" si="8"/>
        <v>82.11</v>
      </c>
      <c r="E31" s="9"/>
      <c r="F31" s="15"/>
      <c r="G31" s="89"/>
      <c r="H31" s="11">
        <v>27</v>
      </c>
      <c r="I31" s="15">
        <f t="shared" si="2"/>
        <v>40.5</v>
      </c>
      <c r="J31" s="9"/>
      <c r="K31" s="15"/>
      <c r="L31" s="89"/>
      <c r="M31" s="93">
        <v>436</v>
      </c>
      <c r="N31" s="109">
        <f t="shared" si="3"/>
        <v>207.1</v>
      </c>
      <c r="O31" s="15"/>
      <c r="P31" s="15"/>
      <c r="Q31" s="110"/>
      <c r="R31" s="15"/>
      <c r="S31" s="15"/>
      <c r="T31" s="9"/>
      <c r="U31" s="9"/>
      <c r="V31" s="77"/>
      <c r="W31" s="16"/>
      <c r="X31" s="152">
        <v>2</v>
      </c>
      <c r="Y31" s="103">
        <v>12.3</v>
      </c>
      <c r="Z31" s="9"/>
      <c r="AA31" s="9"/>
      <c r="AB31" s="9"/>
      <c r="AC31" s="89"/>
      <c r="AD31" s="174">
        <v>75</v>
      </c>
      <c r="AE31" s="17">
        <f t="shared" si="4"/>
        <v>44.625</v>
      </c>
      <c r="AF31" s="9"/>
      <c r="AG31" s="15"/>
      <c r="AH31" s="77"/>
      <c r="AI31" s="172">
        <v>2</v>
      </c>
      <c r="AJ31" s="234">
        <f t="shared" si="5"/>
        <v>36.234000000000002</v>
      </c>
      <c r="AK31" s="77"/>
      <c r="AL31" s="77"/>
      <c r="AM31" s="89"/>
      <c r="AN31" s="169"/>
      <c r="AO31" s="17"/>
      <c r="AP31" s="112"/>
      <c r="AQ31" s="113"/>
      <c r="AR31" s="107"/>
      <c r="AS31" s="114"/>
      <c r="AT31" s="18">
        <v>1</v>
      </c>
      <c r="AU31" s="231">
        <f t="shared" si="0"/>
        <v>422.86899999999997</v>
      </c>
      <c r="AV31" s="231">
        <f t="shared" si="6"/>
        <v>422.86899999999997</v>
      </c>
    </row>
    <row r="32" spans="1:48" s="44" customFormat="1" ht="23.1" customHeight="1" x14ac:dyDescent="0.2">
      <c r="A32" s="100">
        <f t="shared" si="7"/>
        <v>25</v>
      </c>
      <c r="B32" s="99" t="s">
        <v>79</v>
      </c>
      <c r="C32" s="21">
        <v>334</v>
      </c>
      <c r="D32" s="126">
        <f t="shared" si="8"/>
        <v>198.73</v>
      </c>
      <c r="E32" s="9"/>
      <c r="F32" s="15"/>
      <c r="G32" s="89"/>
      <c r="H32" s="11">
        <v>27</v>
      </c>
      <c r="I32" s="15">
        <f t="shared" si="2"/>
        <v>40.5</v>
      </c>
      <c r="J32" s="9"/>
      <c r="K32" s="15"/>
      <c r="L32" s="89"/>
      <c r="M32" s="93">
        <v>1182</v>
      </c>
      <c r="N32" s="109">
        <f t="shared" si="3"/>
        <v>561.44999999999993</v>
      </c>
      <c r="O32" s="15"/>
      <c r="P32" s="15"/>
      <c r="Q32" s="110"/>
      <c r="R32" s="15"/>
      <c r="S32" s="15"/>
      <c r="T32" s="9"/>
      <c r="U32" s="9"/>
      <c r="V32" s="77"/>
      <c r="W32" s="16">
        <v>1</v>
      </c>
      <c r="X32" s="152">
        <v>2</v>
      </c>
      <c r="Y32" s="103">
        <v>22.95</v>
      </c>
      <c r="Z32" s="9"/>
      <c r="AA32" s="9"/>
      <c r="AB32" s="9"/>
      <c r="AC32" s="89"/>
      <c r="AD32" s="174">
        <v>130</v>
      </c>
      <c r="AE32" s="17">
        <f t="shared" si="4"/>
        <v>77.349999999999994</v>
      </c>
      <c r="AF32" s="9"/>
      <c r="AG32" s="15"/>
      <c r="AH32" s="77"/>
      <c r="AI32" s="172">
        <v>2</v>
      </c>
      <c r="AJ32" s="234">
        <f t="shared" si="5"/>
        <v>36.234000000000002</v>
      </c>
      <c r="AK32" s="77"/>
      <c r="AL32" s="77"/>
      <c r="AM32" s="89"/>
      <c r="AN32" s="169"/>
      <c r="AO32" s="17"/>
      <c r="AP32" s="9"/>
      <c r="AQ32" s="15"/>
      <c r="AR32" s="77"/>
      <c r="AS32" s="114"/>
      <c r="AT32" s="18">
        <v>1</v>
      </c>
      <c r="AU32" s="231">
        <f t="shared" si="0"/>
        <v>937.21400000000006</v>
      </c>
      <c r="AV32" s="231">
        <f t="shared" si="6"/>
        <v>937.21400000000006</v>
      </c>
    </row>
    <row r="33" spans="1:48" s="44" customFormat="1" ht="23.1" customHeight="1" x14ac:dyDescent="0.2">
      <c r="A33" s="100">
        <f t="shared" si="7"/>
        <v>26</v>
      </c>
      <c r="B33" s="99" t="s">
        <v>78</v>
      </c>
      <c r="C33" s="20">
        <v>280</v>
      </c>
      <c r="D33" s="126">
        <f t="shared" si="8"/>
        <v>166.6</v>
      </c>
      <c r="E33" s="9"/>
      <c r="F33" s="15"/>
      <c r="G33" s="104"/>
      <c r="H33" s="11">
        <v>18</v>
      </c>
      <c r="I33" s="15">
        <f t="shared" si="2"/>
        <v>27</v>
      </c>
      <c r="J33" s="9"/>
      <c r="K33" s="15"/>
      <c r="L33" s="89"/>
      <c r="M33" s="93">
        <v>710.5</v>
      </c>
      <c r="N33" s="109">
        <f t="shared" si="3"/>
        <v>337.48750000000001</v>
      </c>
      <c r="O33" s="15"/>
      <c r="P33" s="15"/>
      <c r="Q33" s="110"/>
      <c r="R33" s="15"/>
      <c r="S33" s="15"/>
      <c r="T33" s="9"/>
      <c r="U33" s="9"/>
      <c r="V33" s="77"/>
      <c r="W33" s="16">
        <v>1</v>
      </c>
      <c r="X33" s="152">
        <v>1</v>
      </c>
      <c r="Y33" s="103">
        <f t="shared" ref="Y33" si="11">10.65+6.15</f>
        <v>16.8</v>
      </c>
      <c r="Z33" s="9"/>
      <c r="AA33" s="9"/>
      <c r="AB33" s="9"/>
      <c r="AC33" s="89"/>
      <c r="AD33" s="174">
        <v>78</v>
      </c>
      <c r="AE33" s="17">
        <f t="shared" si="4"/>
        <v>46.41</v>
      </c>
      <c r="AF33" s="9"/>
      <c r="AG33" s="15"/>
      <c r="AH33" s="77"/>
      <c r="AI33" s="172">
        <v>1</v>
      </c>
      <c r="AJ33" s="234">
        <f t="shared" si="5"/>
        <v>18.117000000000001</v>
      </c>
      <c r="AK33" s="77"/>
      <c r="AL33" s="77"/>
      <c r="AM33" s="89"/>
      <c r="AN33" s="169"/>
      <c r="AO33" s="17"/>
      <c r="AP33" s="9"/>
      <c r="AQ33" s="15"/>
      <c r="AR33" s="77"/>
      <c r="AS33" s="114"/>
      <c r="AT33" s="18">
        <v>1</v>
      </c>
      <c r="AU33" s="231">
        <f t="shared" si="0"/>
        <v>612.41449999999986</v>
      </c>
      <c r="AV33" s="231">
        <f t="shared" si="6"/>
        <v>612.41449999999986</v>
      </c>
    </row>
    <row r="34" spans="1:48" s="44" customFormat="1" ht="23.1" customHeight="1" thickBot="1" x14ac:dyDescent="0.25">
      <c r="A34" s="100">
        <f t="shared" si="7"/>
        <v>27</v>
      </c>
      <c r="B34" s="99" t="s">
        <v>80</v>
      </c>
      <c r="C34" s="21">
        <v>132</v>
      </c>
      <c r="D34" s="126">
        <f t="shared" si="8"/>
        <v>78.539999999999992</v>
      </c>
      <c r="E34" s="9"/>
      <c r="F34" s="15"/>
      <c r="G34" s="104"/>
      <c r="H34" s="11">
        <v>18</v>
      </c>
      <c r="I34" s="15">
        <f t="shared" si="2"/>
        <v>27</v>
      </c>
      <c r="J34" s="112"/>
      <c r="K34" s="113"/>
      <c r="L34" s="115"/>
      <c r="M34" s="93">
        <v>528</v>
      </c>
      <c r="N34" s="109">
        <f t="shared" si="3"/>
        <v>250.79999999999998</v>
      </c>
      <c r="O34" s="15"/>
      <c r="P34" s="15"/>
      <c r="Q34" s="110"/>
      <c r="R34" s="15"/>
      <c r="S34" s="15"/>
      <c r="T34" s="9"/>
      <c r="U34" s="9"/>
      <c r="V34" s="77"/>
      <c r="W34" s="161"/>
      <c r="X34" s="153">
        <v>3</v>
      </c>
      <c r="Y34" s="103">
        <f>X34*6.15</f>
        <v>18.450000000000003</v>
      </c>
      <c r="Z34" s="9"/>
      <c r="AA34" s="9"/>
      <c r="AB34" s="9"/>
      <c r="AC34" s="89"/>
      <c r="AD34" s="174">
        <v>78</v>
      </c>
      <c r="AE34" s="17">
        <f t="shared" si="4"/>
        <v>46.41</v>
      </c>
      <c r="AF34" s="9"/>
      <c r="AG34" s="15"/>
      <c r="AH34" s="77"/>
      <c r="AI34" s="172">
        <v>2</v>
      </c>
      <c r="AJ34" s="234">
        <f t="shared" si="5"/>
        <v>36.234000000000002</v>
      </c>
      <c r="AK34" s="77"/>
      <c r="AL34" s="77"/>
      <c r="AM34" s="89"/>
      <c r="AN34" s="171"/>
      <c r="AO34" s="17"/>
      <c r="AP34" s="9"/>
      <c r="AQ34" s="15"/>
      <c r="AR34" s="77"/>
      <c r="AS34" s="114"/>
      <c r="AT34" s="18">
        <v>1</v>
      </c>
      <c r="AU34" s="231">
        <f t="shared" si="0"/>
        <v>457.43399999999991</v>
      </c>
      <c r="AV34" s="231">
        <f t="shared" si="6"/>
        <v>457.43399999999991</v>
      </c>
    </row>
    <row r="35" spans="1:48" s="44" customFormat="1" ht="20.25" customHeight="1" thickBot="1" x14ac:dyDescent="0.25">
      <c r="A35" s="97"/>
      <c r="B35" s="5" t="s">
        <v>37</v>
      </c>
      <c r="C35" s="50">
        <f>SUM(C8:C34)</f>
        <v>3931</v>
      </c>
      <c r="D35" s="51">
        <f>SUM(D8:D34)</f>
        <v>2339.407999999999</v>
      </c>
      <c r="E35" s="50">
        <f>SUM(E8:E34)</f>
        <v>0</v>
      </c>
      <c r="F35" s="51">
        <f>SUM(F8:F34)</f>
        <v>0</v>
      </c>
      <c r="G35" s="52"/>
      <c r="H35" s="233">
        <f>SUM(H8:H34)</f>
        <v>324</v>
      </c>
      <c r="I35" s="51">
        <f>SUM(I8:I34)</f>
        <v>486</v>
      </c>
      <c r="J35" s="50">
        <f>SUM(J8:J34)</f>
        <v>0</v>
      </c>
      <c r="K35" s="51">
        <f>SUM(K8:K34)</f>
        <v>0</v>
      </c>
      <c r="L35" s="52"/>
      <c r="M35" s="50">
        <f>SUM(M8:M34)</f>
        <v>12865.249999999998</v>
      </c>
      <c r="N35" s="51">
        <f>SUM(N8:N34)</f>
        <v>6110.9937500000005</v>
      </c>
      <c r="O35" s="50">
        <f>SUM(O8:O34)</f>
        <v>0</v>
      </c>
      <c r="P35" s="51">
        <f>SUM(P8:P34)</f>
        <v>0</v>
      </c>
      <c r="Q35" s="52"/>
      <c r="R35" s="23">
        <f>SUM(R8:R34)</f>
        <v>1</v>
      </c>
      <c r="S35" s="51">
        <f>SUM(S8:S34)</f>
        <v>145</v>
      </c>
      <c r="T35" s="50">
        <f>SUM(T8:T34)</f>
        <v>0</v>
      </c>
      <c r="U35" s="51">
        <f>SUM(U8:U34)</f>
        <v>0</v>
      </c>
      <c r="V35" s="53">
        <f>SUM(V9:V34)</f>
        <v>0</v>
      </c>
      <c r="W35" s="23">
        <f t="shared" ref="W35:AB35" si="12">SUM(W8:W34)</f>
        <v>9</v>
      </c>
      <c r="X35" s="24">
        <f t="shared" si="12"/>
        <v>65</v>
      </c>
      <c r="Y35" s="230">
        <f t="shared" si="12"/>
        <v>495.60000000000008</v>
      </c>
      <c r="Z35" s="51">
        <f t="shared" si="12"/>
        <v>0</v>
      </c>
      <c r="AA35" s="50">
        <f t="shared" si="12"/>
        <v>0</v>
      </c>
      <c r="AB35" s="51">
        <f t="shared" si="12"/>
        <v>0</v>
      </c>
      <c r="AC35" s="52"/>
      <c r="AD35" s="230">
        <f>SUM(AD8:AD34)</f>
        <v>2164.4</v>
      </c>
      <c r="AE35" s="51">
        <f>SUM(AE8:AE34)</f>
        <v>1287.818</v>
      </c>
      <c r="AF35" s="50">
        <f>SUM(AF8:AF34)</f>
        <v>0</v>
      </c>
      <c r="AG35" s="51">
        <f>SUM(AG8:AG34)</f>
        <v>0</v>
      </c>
      <c r="AH35" s="53"/>
      <c r="AI35" s="50">
        <f>SUM(AI8:AI34)</f>
        <v>50</v>
      </c>
      <c r="AJ35" s="51">
        <f>SUM(AJ8:AJ34)</f>
        <v>905.85000000000014</v>
      </c>
      <c r="AK35" s="50">
        <f>SUM(AK8:AK34)</f>
        <v>0</v>
      </c>
      <c r="AL35" s="51">
        <f>SUM(AL8:AL34)</f>
        <v>0</v>
      </c>
      <c r="AM35" s="52"/>
      <c r="AN35" s="50">
        <f>SUM(AN8:AN34)</f>
        <v>0</v>
      </c>
      <c r="AO35" s="51">
        <f>SUM(AO8:AO34)</f>
        <v>0</v>
      </c>
      <c r="AP35" s="50">
        <f>SUM(AP8:AP34)</f>
        <v>0</v>
      </c>
      <c r="AQ35" s="51">
        <f>SUM(AQ8:AQ34)</f>
        <v>0</v>
      </c>
      <c r="AR35" s="53"/>
      <c r="AS35" s="54">
        <f>SUM(AS9:AS34)</f>
        <v>0</v>
      </c>
      <c r="AT35" s="23">
        <f>SUM(AT8:AT34)</f>
        <v>23</v>
      </c>
      <c r="AU35" s="231">
        <f>SUM(AU8:AU34)</f>
        <v>11770.669749999999</v>
      </c>
      <c r="AV35" s="231">
        <f>SUM(AV8:AV34)</f>
        <v>11691.169749999999</v>
      </c>
    </row>
    <row r="36" spans="1:48" s="44" customFormat="1" ht="12.75" hidden="1" x14ac:dyDescent="0.2">
      <c r="A36" s="55"/>
      <c r="B36" s="56"/>
      <c r="C36" s="57"/>
      <c r="D36" s="58">
        <f>D35/C35</f>
        <v>0.59511778173492724</v>
      </c>
      <c r="E36" s="57"/>
      <c r="F36" s="57"/>
      <c r="G36" s="57"/>
      <c r="H36" s="57"/>
      <c r="I36" s="57">
        <f>I35/H35</f>
        <v>1.5</v>
      </c>
      <c r="J36" s="57"/>
      <c r="K36" s="57"/>
      <c r="L36" s="57"/>
      <c r="M36" s="57"/>
      <c r="N36" s="58">
        <f>N35/M35</f>
        <v>0.47500000000000009</v>
      </c>
      <c r="O36" s="57"/>
      <c r="P36" s="57"/>
      <c r="Q36" s="57"/>
      <c r="R36" s="57"/>
      <c r="S36" s="57">
        <f>S35/R35</f>
        <v>145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>
        <f>AE35/AD35</f>
        <v>0.59499999999999997</v>
      </c>
      <c r="AF36" s="57"/>
      <c r="AG36" s="57"/>
      <c r="AH36" s="57"/>
      <c r="AI36" s="57"/>
      <c r="AJ36" s="58">
        <f>AJ35/AI35</f>
        <v>18.117000000000004</v>
      </c>
      <c r="AK36" s="57"/>
      <c r="AL36" s="57"/>
      <c r="AM36" s="57"/>
      <c r="AN36" s="59"/>
      <c r="AO36" s="60"/>
      <c r="AP36" s="57"/>
      <c r="AQ36" s="57"/>
      <c r="AR36" s="57"/>
    </row>
    <row r="37" spans="1:48" s="44" customFormat="1" ht="12.75" hidden="1" x14ac:dyDescent="0.2">
      <c r="A37" s="55"/>
      <c r="B37" s="56"/>
      <c r="C37" s="247">
        <f>D35+I35+N35+S35+Y35+AE35+AJ35+AO35</f>
        <v>11770.669749999999</v>
      </c>
      <c r="D37" s="24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228"/>
      <c r="AE37" s="58"/>
      <c r="AF37" s="57"/>
      <c r="AG37" s="57"/>
      <c r="AH37" s="57"/>
      <c r="AI37" s="57"/>
      <c r="AJ37" s="57"/>
      <c r="AK37" s="57"/>
      <c r="AL37" s="57"/>
      <c r="AM37" s="57"/>
      <c r="AN37" s="59"/>
      <c r="AO37" s="60"/>
      <c r="AP37" s="57"/>
      <c r="AQ37" s="57"/>
      <c r="AR37" s="57"/>
    </row>
    <row r="38" spans="1:48" s="44" customFormat="1" ht="12.75" hidden="1" x14ac:dyDescent="0.2">
      <c r="A38" s="55"/>
      <c r="B38" s="56"/>
      <c r="C38" s="58"/>
      <c r="D38" s="58">
        <v>11770.67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>
        <f>43.751/AD35</f>
        <v>2.0213916096839767E-2</v>
      </c>
      <c r="AF38" s="57"/>
      <c r="AG38" s="57"/>
      <c r="AH38" s="57"/>
      <c r="AI38" s="57"/>
      <c r="AJ38" s="57"/>
      <c r="AK38" s="57"/>
      <c r="AL38" s="57"/>
      <c r="AM38" s="57"/>
      <c r="AN38" s="59"/>
      <c r="AO38" s="60"/>
      <c r="AP38" s="57"/>
      <c r="AQ38" s="57"/>
      <c r="AR38" s="57"/>
    </row>
    <row r="39" spans="1:48" hidden="1" x14ac:dyDescent="0.25">
      <c r="D39" s="61">
        <f>D38-C37</f>
        <v>2.5000000096042641E-4</v>
      </c>
      <c r="M39" s="61"/>
      <c r="N39" s="61"/>
    </row>
    <row r="40" spans="1:48" hidden="1" x14ac:dyDescent="0.25">
      <c r="D40" s="61"/>
      <c r="M40" s="61"/>
      <c r="N40" s="61"/>
    </row>
    <row r="41" spans="1:48" x14ac:dyDescent="0.25">
      <c r="C41" s="307">
        <f>D35/C35</f>
        <v>0.59511778173492724</v>
      </c>
      <c r="D41" s="61"/>
      <c r="H41" s="1">
        <f>I35/H35</f>
        <v>1.5</v>
      </c>
      <c r="M41" s="61">
        <f>N35/M35</f>
        <v>0.47500000000000009</v>
      </c>
      <c r="N41" s="61"/>
      <c r="W41" s="1">
        <f>640.6/70</f>
        <v>9.1514285714285712</v>
      </c>
      <c r="X41" s="1">
        <f>495.6/69</f>
        <v>7.1826086956521742</v>
      </c>
      <c r="AD41" s="1">
        <f>AE35/AD35</f>
        <v>0.59499999999999997</v>
      </c>
      <c r="AI41" s="1">
        <f>AJ35/AI35</f>
        <v>18.117000000000004</v>
      </c>
    </row>
    <row r="42" spans="1:48" x14ac:dyDescent="0.25">
      <c r="D42" s="61"/>
      <c r="M42" s="61"/>
      <c r="N42" s="61"/>
    </row>
    <row r="43" spans="1:48" x14ac:dyDescent="0.25">
      <c r="D43" s="61"/>
      <c r="M43" s="61"/>
      <c r="N43" s="61"/>
    </row>
    <row r="44" spans="1:48" ht="18.75" x14ac:dyDescent="0.3">
      <c r="A44" s="33"/>
      <c r="B44" s="62" t="s">
        <v>21</v>
      </c>
      <c r="C44" s="62"/>
      <c r="D44" s="62"/>
      <c r="E44" s="62"/>
      <c r="F44" s="62"/>
      <c r="G44" s="62" t="s">
        <v>22</v>
      </c>
      <c r="H44" s="62"/>
      <c r="I44" s="33"/>
      <c r="J44" s="33"/>
      <c r="K44" s="33"/>
      <c r="M44" s="61"/>
      <c r="N44" s="61"/>
    </row>
    <row r="45" spans="1:48" x14ac:dyDescent="0.25">
      <c r="N45" s="61"/>
    </row>
    <row r="46" spans="1:48" ht="16.5" customHeight="1" x14ac:dyDescent="0.25">
      <c r="A46" s="43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</row>
    <row r="47" spans="1:48" x14ac:dyDescent="0.25">
      <c r="A47" s="44"/>
      <c r="B47" s="1" t="s">
        <v>38</v>
      </c>
    </row>
    <row r="48" spans="1:48" x14ac:dyDescent="0.25">
      <c r="B48" s="1" t="s">
        <v>25</v>
      </c>
      <c r="E48" s="45"/>
      <c r="F48" s="45"/>
      <c r="G48" s="45"/>
    </row>
    <row r="50" spans="2:2" ht="15.75" x14ac:dyDescent="0.25">
      <c r="B50" s="29" t="s">
        <v>26</v>
      </c>
    </row>
    <row r="51" spans="2:2" x14ac:dyDescent="0.25">
      <c r="B51" s="1" t="s">
        <v>39</v>
      </c>
    </row>
    <row r="53" spans="2:2" x14ac:dyDescent="0.25">
      <c r="B53" s="1" t="s">
        <v>40</v>
      </c>
    </row>
  </sheetData>
  <autoFilter ref="A7:AS35" xr:uid="{ADA81638-E2B8-4574-89EB-B92600B89DA2}"/>
  <sortState ref="B8:AT34">
    <sortCondition ref="B8"/>
  </sortState>
  <mergeCells count="39">
    <mergeCell ref="A1:AR1"/>
    <mergeCell ref="A2:AR2"/>
    <mergeCell ref="A3:A6"/>
    <mergeCell ref="B3:B6"/>
    <mergeCell ref="C3:AS3"/>
    <mergeCell ref="C4:G4"/>
    <mergeCell ref="H4:L4"/>
    <mergeCell ref="M4:Q4"/>
    <mergeCell ref="R4:V4"/>
    <mergeCell ref="AD4:AH4"/>
    <mergeCell ref="AN4:AR4"/>
    <mergeCell ref="AS4:AS6"/>
    <mergeCell ref="C5:D5"/>
    <mergeCell ref="E5:F5"/>
    <mergeCell ref="G5:G6"/>
    <mergeCell ref="H5:I5"/>
    <mergeCell ref="AP5:AQ5"/>
    <mergeCell ref="AR5:AR6"/>
    <mergeCell ref="Q5:Q6"/>
    <mergeCell ref="R5:S5"/>
    <mergeCell ref="T5:U5"/>
    <mergeCell ref="V5:V6"/>
    <mergeCell ref="AD5:AE5"/>
    <mergeCell ref="AF5:AG5"/>
    <mergeCell ref="AH5:AH6"/>
    <mergeCell ref="AI4:AM4"/>
    <mergeCell ref="AI5:AJ5"/>
    <mergeCell ref="AK5:AL5"/>
    <mergeCell ref="AM5:AM6"/>
    <mergeCell ref="AN5:AO5"/>
    <mergeCell ref="C37:D37"/>
    <mergeCell ref="W4:AB4"/>
    <mergeCell ref="W5:Y5"/>
    <mergeCell ref="Z5:AB5"/>
    <mergeCell ref="AC5:AC6"/>
    <mergeCell ref="J5:K5"/>
    <mergeCell ref="L5:L6"/>
    <mergeCell ref="M5:N5"/>
    <mergeCell ref="O5:P5"/>
  </mergeCells>
  <printOptions horizontalCentered="1"/>
  <pageMargins left="0.23622047244094491" right="0.23622047244094491" top="0.15748031496062992" bottom="0.15748031496062992" header="0" footer="0"/>
  <pageSetup paperSize="8" scale="62" fitToWidth="2" orientation="landscape" r:id="rId1"/>
  <ignoredErrors>
    <ignoredError sqref="D20" formula="1"/>
    <ignoredError sqref="E35:F35 W35 Z35:AB35 AF35:AG35 AI35 AK35:AL35 AN35:AQ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D005-01C0-417A-9637-C63022184D04}">
  <dimension ref="A1:J38"/>
  <sheetViews>
    <sheetView zoomScale="80" zoomScaleNormal="80" workbookViewId="0">
      <selection sqref="A1:J1"/>
    </sheetView>
  </sheetViews>
  <sheetFormatPr defaultColWidth="9.140625" defaultRowHeight="15" x14ac:dyDescent="0.25"/>
  <cols>
    <col min="1" max="1" width="5.5703125" style="1" customWidth="1"/>
    <col min="2" max="2" width="47.85546875" style="1" customWidth="1"/>
    <col min="3" max="3" width="10.140625" style="1" customWidth="1"/>
    <col min="4" max="4" width="9.28515625" style="1" customWidth="1"/>
    <col min="5" max="5" width="15.28515625" style="1" customWidth="1"/>
    <col min="6" max="6" width="10.5703125" style="1" customWidth="1"/>
    <col min="7" max="7" width="9.5703125" style="1" customWidth="1"/>
    <col min="8" max="8" width="16.7109375" style="1" customWidth="1"/>
    <col min="9" max="9" width="17.28515625" style="1" customWidth="1"/>
    <col min="10" max="10" width="27.140625" style="1" customWidth="1"/>
    <col min="11" max="16384" width="9.140625" style="1"/>
  </cols>
  <sheetData>
    <row r="1" spans="1:10" ht="99.75" customHeight="1" x14ac:dyDescent="0.25">
      <c r="A1" s="272" t="s">
        <v>111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36.75" customHeight="1" x14ac:dyDescent="0.25">
      <c r="A2" s="273" t="s">
        <v>0</v>
      </c>
      <c r="B2" s="273" t="s">
        <v>1</v>
      </c>
      <c r="C2" s="274" t="s">
        <v>106</v>
      </c>
      <c r="D2" s="275"/>
      <c r="E2" s="275"/>
      <c r="F2" s="275"/>
      <c r="G2" s="275"/>
      <c r="H2" s="275"/>
      <c r="I2" s="275"/>
      <c r="J2" s="273" t="s">
        <v>107</v>
      </c>
    </row>
    <row r="3" spans="1:10" ht="106.5" customHeight="1" x14ac:dyDescent="0.25">
      <c r="A3" s="273"/>
      <c r="B3" s="273"/>
      <c r="C3" s="273" t="s">
        <v>41</v>
      </c>
      <c r="D3" s="273"/>
      <c r="E3" s="273"/>
      <c r="F3" s="273" t="s">
        <v>92</v>
      </c>
      <c r="G3" s="273"/>
      <c r="H3" s="273"/>
      <c r="I3" s="181" t="s">
        <v>108</v>
      </c>
      <c r="J3" s="273"/>
    </row>
    <row r="4" spans="1:10" ht="68.25" customHeight="1" x14ac:dyDescent="0.25">
      <c r="A4" s="273"/>
      <c r="B4" s="273"/>
      <c r="C4" s="180" t="s">
        <v>13</v>
      </c>
      <c r="D4" s="180" t="s">
        <v>14</v>
      </c>
      <c r="E4" s="180" t="s">
        <v>35</v>
      </c>
      <c r="F4" s="180" t="s">
        <v>13</v>
      </c>
      <c r="G4" s="180" t="s">
        <v>14</v>
      </c>
      <c r="H4" s="180" t="s">
        <v>35</v>
      </c>
      <c r="I4" s="181" t="s">
        <v>109</v>
      </c>
      <c r="J4" s="273"/>
    </row>
    <row r="5" spans="1:10" ht="15.75" x14ac:dyDescent="0.25">
      <c r="A5" s="182">
        <v>1</v>
      </c>
      <c r="B5" s="182">
        <v>2</v>
      </c>
      <c r="C5" s="182">
        <v>3</v>
      </c>
      <c r="D5" s="182">
        <v>4</v>
      </c>
      <c r="E5" s="182">
        <v>5</v>
      </c>
      <c r="F5" s="182">
        <v>6</v>
      </c>
      <c r="G5" s="182">
        <v>7</v>
      </c>
      <c r="H5" s="182">
        <v>8</v>
      </c>
      <c r="I5" s="182">
        <v>9</v>
      </c>
      <c r="J5" s="182">
        <v>10</v>
      </c>
    </row>
    <row r="6" spans="1:10" ht="15.75" x14ac:dyDescent="0.25">
      <c r="A6" s="179">
        <v>1</v>
      </c>
      <c r="B6" s="99"/>
      <c r="C6" s="179"/>
      <c r="D6" s="179"/>
      <c r="E6" s="179"/>
      <c r="F6" s="179"/>
      <c r="G6" s="179"/>
      <c r="H6" s="179"/>
      <c r="I6" s="179"/>
      <c r="J6" s="179"/>
    </row>
    <row r="7" spans="1:10" ht="15.75" x14ac:dyDescent="0.25">
      <c r="A7" s="179">
        <f>A6+1</f>
        <v>2</v>
      </c>
      <c r="B7" s="98"/>
      <c r="C7" s="179"/>
      <c r="D7" s="179"/>
      <c r="E7" s="179"/>
      <c r="F7" s="179"/>
      <c r="G7" s="179"/>
      <c r="H7" s="179"/>
      <c r="I7" s="179"/>
      <c r="J7" s="179"/>
    </row>
    <row r="8" spans="1:10" ht="15.75" x14ac:dyDescent="0.25">
      <c r="A8" s="179">
        <f t="shared" ref="A8:A27" si="0">A7+1</f>
        <v>3</v>
      </c>
      <c r="B8" s="99"/>
      <c r="C8" s="179"/>
      <c r="D8" s="179"/>
      <c r="E8" s="179"/>
      <c r="F8" s="179"/>
      <c r="G8" s="179"/>
      <c r="H8" s="179"/>
      <c r="I8" s="179"/>
      <c r="J8" s="179"/>
    </row>
    <row r="9" spans="1:10" ht="15.75" x14ac:dyDescent="0.25">
      <c r="A9" s="179">
        <f t="shared" si="0"/>
        <v>4</v>
      </c>
      <c r="B9" s="99"/>
      <c r="C9" s="179"/>
      <c r="D9" s="179"/>
      <c r="E9" s="179"/>
      <c r="F9" s="179"/>
      <c r="G9" s="179"/>
      <c r="H9" s="179"/>
      <c r="I9" s="179"/>
      <c r="J9" s="179"/>
    </row>
    <row r="10" spans="1:10" ht="15.75" x14ac:dyDescent="0.25">
      <c r="A10" s="179">
        <f t="shared" si="0"/>
        <v>5</v>
      </c>
      <c r="B10" s="99"/>
      <c r="C10" s="179"/>
      <c r="D10" s="179"/>
      <c r="E10" s="179"/>
      <c r="F10" s="179"/>
      <c r="G10" s="179"/>
      <c r="H10" s="179"/>
      <c r="I10" s="179"/>
      <c r="J10" s="179"/>
    </row>
    <row r="11" spans="1:10" ht="15.75" x14ac:dyDescent="0.25">
      <c r="A11" s="179">
        <f t="shared" si="0"/>
        <v>6</v>
      </c>
      <c r="B11" s="99"/>
      <c r="C11" s="179"/>
      <c r="D11" s="179"/>
      <c r="E11" s="179"/>
      <c r="F11" s="179"/>
      <c r="G11" s="179"/>
      <c r="H11" s="179"/>
      <c r="I11" s="179"/>
      <c r="J11" s="179"/>
    </row>
    <row r="12" spans="1:10" ht="15.75" x14ac:dyDescent="0.25">
      <c r="A12" s="179">
        <f t="shared" si="0"/>
        <v>7</v>
      </c>
      <c r="B12" s="99"/>
      <c r="C12" s="179"/>
      <c r="D12" s="179"/>
      <c r="E12" s="179"/>
      <c r="F12" s="179"/>
      <c r="G12" s="179"/>
      <c r="H12" s="179"/>
      <c r="I12" s="179"/>
      <c r="J12" s="179"/>
    </row>
    <row r="13" spans="1:10" ht="15.75" x14ac:dyDescent="0.25">
      <c r="A13" s="179">
        <f t="shared" si="0"/>
        <v>8</v>
      </c>
      <c r="B13" s="99"/>
      <c r="C13" s="179"/>
      <c r="D13" s="179"/>
      <c r="E13" s="179"/>
      <c r="F13" s="179"/>
      <c r="G13" s="179"/>
      <c r="H13" s="179"/>
      <c r="I13" s="179"/>
      <c r="J13" s="179"/>
    </row>
    <row r="14" spans="1:10" ht="15.75" x14ac:dyDescent="0.25">
      <c r="A14" s="179">
        <f t="shared" si="0"/>
        <v>9</v>
      </c>
      <c r="B14" s="99"/>
      <c r="C14" s="179"/>
      <c r="D14" s="179"/>
      <c r="E14" s="179"/>
      <c r="F14" s="179"/>
      <c r="G14" s="179"/>
      <c r="H14" s="179"/>
      <c r="I14" s="179"/>
      <c r="J14" s="179"/>
    </row>
    <row r="15" spans="1:10" ht="15.75" x14ac:dyDescent="0.25">
      <c r="A15" s="179">
        <f t="shared" si="0"/>
        <v>10</v>
      </c>
      <c r="B15" s="99"/>
      <c r="C15" s="179"/>
      <c r="D15" s="179"/>
      <c r="E15" s="179"/>
      <c r="F15" s="179"/>
      <c r="G15" s="179"/>
      <c r="H15" s="179"/>
      <c r="I15" s="179"/>
      <c r="J15" s="179"/>
    </row>
    <row r="16" spans="1:10" ht="15.75" x14ac:dyDescent="0.25">
      <c r="A16" s="179">
        <f t="shared" si="0"/>
        <v>11</v>
      </c>
      <c r="B16" s="99"/>
      <c r="C16" s="179"/>
      <c r="D16" s="179"/>
      <c r="E16" s="179"/>
      <c r="F16" s="179"/>
      <c r="G16" s="179"/>
      <c r="H16" s="179"/>
      <c r="I16" s="179"/>
      <c r="J16" s="179"/>
    </row>
    <row r="17" spans="1:10" ht="15.75" x14ac:dyDescent="0.25">
      <c r="A17" s="179">
        <f t="shared" si="0"/>
        <v>12</v>
      </c>
      <c r="B17" s="99"/>
      <c r="C17" s="179"/>
      <c r="D17" s="179"/>
      <c r="E17" s="179"/>
      <c r="F17" s="179"/>
      <c r="G17" s="179"/>
      <c r="H17" s="179"/>
      <c r="I17" s="179"/>
      <c r="J17" s="179"/>
    </row>
    <row r="18" spans="1:10" ht="15.75" x14ac:dyDescent="0.25">
      <c r="A18" s="179">
        <f t="shared" si="0"/>
        <v>13</v>
      </c>
      <c r="B18" s="99"/>
      <c r="C18" s="179"/>
      <c r="D18" s="179"/>
      <c r="E18" s="179"/>
      <c r="F18" s="179"/>
      <c r="G18" s="179"/>
      <c r="H18" s="179"/>
      <c r="I18" s="179"/>
      <c r="J18" s="179"/>
    </row>
    <row r="19" spans="1:10" ht="15.75" x14ac:dyDescent="0.25">
      <c r="A19" s="179">
        <f t="shared" si="0"/>
        <v>14</v>
      </c>
      <c r="B19" s="99"/>
      <c r="C19" s="179"/>
      <c r="D19" s="179"/>
      <c r="E19" s="179"/>
      <c r="F19" s="179"/>
      <c r="G19" s="179"/>
      <c r="H19" s="179"/>
      <c r="I19" s="179"/>
      <c r="J19" s="179"/>
    </row>
    <row r="20" spans="1:10" ht="15.75" x14ac:dyDescent="0.25">
      <c r="A20" s="179">
        <f t="shared" si="0"/>
        <v>15</v>
      </c>
      <c r="B20" s="99"/>
      <c r="C20" s="179"/>
      <c r="D20" s="179"/>
      <c r="E20" s="179"/>
      <c r="F20" s="179"/>
      <c r="G20" s="179"/>
      <c r="H20" s="179"/>
      <c r="I20" s="179"/>
      <c r="J20" s="179"/>
    </row>
    <row r="21" spans="1:10" ht="15.75" x14ac:dyDescent="0.25">
      <c r="A21" s="179">
        <f t="shared" si="0"/>
        <v>16</v>
      </c>
      <c r="B21" s="99"/>
      <c r="C21" s="179"/>
      <c r="D21" s="179"/>
      <c r="E21" s="179"/>
      <c r="F21" s="179"/>
      <c r="G21" s="179"/>
      <c r="H21" s="179"/>
      <c r="I21" s="179"/>
      <c r="J21" s="179"/>
    </row>
    <row r="22" spans="1:10" ht="15.75" x14ac:dyDescent="0.25">
      <c r="A22" s="179">
        <f t="shared" si="0"/>
        <v>17</v>
      </c>
      <c r="B22" s="99"/>
      <c r="C22" s="179"/>
      <c r="D22" s="179"/>
      <c r="E22" s="179"/>
      <c r="F22" s="179"/>
      <c r="G22" s="179"/>
      <c r="H22" s="179"/>
      <c r="I22" s="179"/>
      <c r="J22" s="179"/>
    </row>
    <row r="23" spans="1:10" ht="15.75" x14ac:dyDescent="0.25">
      <c r="A23" s="179">
        <f t="shared" si="0"/>
        <v>18</v>
      </c>
      <c r="B23" s="99"/>
      <c r="C23" s="179"/>
      <c r="D23" s="179"/>
      <c r="E23" s="179"/>
      <c r="F23" s="179"/>
      <c r="G23" s="179"/>
      <c r="H23" s="179"/>
      <c r="I23" s="179"/>
      <c r="J23" s="179"/>
    </row>
    <row r="24" spans="1:10" ht="15.75" x14ac:dyDescent="0.25">
      <c r="A24" s="179">
        <f t="shared" si="0"/>
        <v>19</v>
      </c>
      <c r="B24" s="99"/>
      <c r="C24" s="179"/>
      <c r="D24" s="179"/>
      <c r="E24" s="179"/>
      <c r="F24" s="179"/>
      <c r="G24" s="179"/>
      <c r="H24" s="179"/>
      <c r="I24" s="179"/>
      <c r="J24" s="179"/>
    </row>
    <row r="25" spans="1:10" ht="15.75" x14ac:dyDescent="0.25">
      <c r="A25" s="179">
        <f t="shared" si="0"/>
        <v>20</v>
      </c>
      <c r="B25" s="99"/>
      <c r="C25" s="179"/>
      <c r="D25" s="179"/>
      <c r="E25" s="179"/>
      <c r="F25" s="179"/>
      <c r="G25" s="179"/>
      <c r="H25" s="179"/>
      <c r="I25" s="179"/>
      <c r="J25" s="179"/>
    </row>
    <row r="26" spans="1:10" ht="15.75" x14ac:dyDescent="0.25">
      <c r="A26" s="179">
        <f t="shared" si="0"/>
        <v>21</v>
      </c>
      <c r="B26" s="99"/>
      <c r="C26" s="179"/>
      <c r="D26" s="179"/>
      <c r="E26" s="179"/>
      <c r="F26" s="179"/>
      <c r="G26" s="179"/>
      <c r="H26" s="179"/>
      <c r="I26" s="179"/>
      <c r="J26" s="179"/>
    </row>
    <row r="27" spans="1:10" ht="15.75" x14ac:dyDescent="0.25">
      <c r="A27" s="179">
        <f t="shared" si="0"/>
        <v>22</v>
      </c>
      <c r="B27" s="99"/>
      <c r="C27" s="179"/>
      <c r="D27" s="179"/>
      <c r="E27" s="179"/>
      <c r="F27" s="179"/>
      <c r="G27" s="179"/>
      <c r="H27" s="179"/>
      <c r="I27" s="179"/>
      <c r="J27" s="179"/>
    </row>
    <row r="28" spans="1:10" ht="15.75" x14ac:dyDescent="0.25">
      <c r="A28" s="183"/>
      <c r="B28" s="182" t="s">
        <v>20</v>
      </c>
      <c r="C28" s="184"/>
      <c r="D28" s="184"/>
      <c r="E28" s="184"/>
      <c r="F28" s="184"/>
      <c r="G28" s="184"/>
      <c r="H28" s="184"/>
      <c r="I28" s="184"/>
      <c r="J28" s="185"/>
    </row>
    <row r="30" spans="1:10" ht="15.75" x14ac:dyDescent="0.25">
      <c r="A30" s="29" t="s">
        <v>110</v>
      </c>
      <c r="B30" s="29"/>
      <c r="C30" s="29"/>
      <c r="D30" s="29"/>
      <c r="E30" s="29"/>
      <c r="F30" s="29"/>
      <c r="G30" s="29"/>
      <c r="H30" s="29"/>
    </row>
    <row r="31" spans="1:10" ht="16.5" customHeight="1" x14ac:dyDescent="0.25">
      <c r="A31" s="43"/>
      <c r="B31" s="29"/>
      <c r="C31" s="29"/>
      <c r="D31" s="29"/>
      <c r="E31" s="29"/>
      <c r="F31" s="29"/>
      <c r="G31" s="29"/>
      <c r="H31" s="29"/>
    </row>
    <row r="32" spans="1:10" x14ac:dyDescent="0.25">
      <c r="A32" s="44"/>
    </row>
    <row r="33" spans="1:8" x14ac:dyDescent="0.25">
      <c r="A33" s="271"/>
      <c r="B33" s="271"/>
      <c r="C33" s="271"/>
      <c r="D33" s="271"/>
      <c r="E33" s="45"/>
      <c r="F33" s="45"/>
      <c r="G33" s="45"/>
      <c r="H33" s="45"/>
    </row>
    <row r="34" spans="1:8" x14ac:dyDescent="0.25">
      <c r="B34" s="33"/>
    </row>
    <row r="38" spans="1:8" x14ac:dyDescent="0.25">
      <c r="B38" s="271"/>
      <c r="C38" s="271"/>
      <c r="D38" s="271"/>
      <c r="E38" s="271"/>
      <c r="F38" s="271"/>
      <c r="G38" s="271"/>
      <c r="H38" s="271"/>
    </row>
  </sheetData>
  <sortState ref="B6:J27">
    <sortCondition ref="B6"/>
  </sortState>
  <mergeCells count="9">
    <mergeCell ref="A33:D33"/>
    <mergeCell ref="B38:H38"/>
    <mergeCell ref="A1:J1"/>
    <mergeCell ref="A2:A4"/>
    <mergeCell ref="B2:B4"/>
    <mergeCell ref="C2:I2"/>
    <mergeCell ref="J2:J4"/>
    <mergeCell ref="C3:E3"/>
    <mergeCell ref="F3:H3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CE039-CAC8-44E6-B349-36D7DC955FCA}">
  <sheetPr>
    <pageSetUpPr fitToPage="1"/>
  </sheetPr>
  <dimension ref="A1:O44"/>
  <sheetViews>
    <sheetView topLeftCell="A7" zoomScaleNormal="100" workbookViewId="0">
      <selection activeCell="E13" sqref="E13"/>
    </sheetView>
  </sheetViews>
  <sheetFormatPr defaultColWidth="9.140625" defaultRowHeight="15" x14ac:dyDescent="0.25"/>
  <cols>
    <col min="1" max="1" width="8.85546875" style="1" customWidth="1"/>
    <col min="2" max="2" width="32.28515625" style="1" customWidth="1"/>
    <col min="3" max="3" width="10.42578125" style="1" customWidth="1"/>
    <col min="4" max="4" width="13" style="1" customWidth="1"/>
    <col min="5" max="5" width="14.7109375" style="1" customWidth="1"/>
    <col min="6" max="6" width="12.85546875" style="1" customWidth="1"/>
    <col min="7" max="7" width="8.5703125" style="1" customWidth="1"/>
    <col min="8" max="9" width="12.7109375" style="1" customWidth="1"/>
    <col min="10" max="10" width="17" style="1" customWidth="1"/>
    <col min="11" max="11" width="32.7109375" style="1" customWidth="1"/>
    <col min="12" max="12" width="10.140625" style="1" hidden="1" customWidth="1"/>
    <col min="13" max="16384" width="9.140625" style="1"/>
  </cols>
  <sheetData>
    <row r="1" spans="1:15" ht="66.75" customHeight="1" thickBot="1" x14ac:dyDescent="0.3">
      <c r="A1" s="243" t="s">
        <v>121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5" ht="22.5" customHeight="1" thickBot="1" x14ac:dyDescent="0.3">
      <c r="A2" s="276" t="s">
        <v>0</v>
      </c>
      <c r="B2" s="276" t="s">
        <v>1</v>
      </c>
      <c r="C2" s="277"/>
      <c r="D2" s="277"/>
      <c r="E2" s="277"/>
      <c r="F2" s="277"/>
      <c r="G2" s="277"/>
      <c r="H2" s="277"/>
      <c r="I2" s="277"/>
      <c r="J2" s="277"/>
      <c r="K2" s="278" t="s">
        <v>107</v>
      </c>
      <c r="M2" s="1" t="s">
        <v>4</v>
      </c>
    </row>
    <row r="3" spans="1:15" ht="42" customHeight="1" thickBot="1" x14ac:dyDescent="0.3">
      <c r="A3" s="276"/>
      <c r="B3" s="276"/>
      <c r="C3" s="279" t="s">
        <v>112</v>
      </c>
      <c r="D3" s="277"/>
      <c r="E3" s="277"/>
      <c r="F3" s="277"/>
      <c r="G3" s="277"/>
      <c r="H3" s="277"/>
      <c r="I3" s="277"/>
      <c r="J3" s="277"/>
      <c r="K3" s="278"/>
      <c r="O3" s="1" t="s">
        <v>11</v>
      </c>
    </row>
    <row r="4" spans="1:15" ht="116.25" customHeight="1" thickBot="1" x14ac:dyDescent="0.3">
      <c r="A4" s="276"/>
      <c r="B4" s="276"/>
      <c r="C4" s="280" t="s">
        <v>41</v>
      </c>
      <c r="D4" s="280"/>
      <c r="E4" s="280"/>
      <c r="F4" s="280"/>
      <c r="G4" s="281" t="s">
        <v>122</v>
      </c>
      <c r="H4" s="282"/>
      <c r="I4" s="283"/>
      <c r="J4" s="196" t="s">
        <v>59</v>
      </c>
      <c r="K4" s="278"/>
    </row>
    <row r="5" spans="1:15" ht="68.25" customHeight="1" thickBot="1" x14ac:dyDescent="0.3">
      <c r="A5" s="276"/>
      <c r="B5" s="276"/>
      <c r="C5" s="197" t="s">
        <v>13</v>
      </c>
      <c r="D5" s="197" t="s">
        <v>93</v>
      </c>
      <c r="E5" s="197" t="s">
        <v>94</v>
      </c>
      <c r="F5" s="197" t="s">
        <v>15</v>
      </c>
      <c r="G5" s="197" t="s">
        <v>13</v>
      </c>
      <c r="H5" s="197" t="s">
        <v>95</v>
      </c>
      <c r="I5" s="197" t="s">
        <v>94</v>
      </c>
      <c r="J5" s="197" t="s">
        <v>16</v>
      </c>
      <c r="K5" s="278"/>
    </row>
    <row r="6" spans="1:15" x14ac:dyDescent="0.25">
      <c r="A6" s="198">
        <v>1</v>
      </c>
      <c r="B6" s="198">
        <v>2</v>
      </c>
      <c r="C6" s="198">
        <v>3</v>
      </c>
      <c r="D6" s="198">
        <v>4</v>
      </c>
      <c r="E6" s="198">
        <v>5</v>
      </c>
      <c r="F6" s="198">
        <v>6</v>
      </c>
      <c r="G6" s="198">
        <v>7</v>
      </c>
      <c r="H6" s="198">
        <v>8</v>
      </c>
      <c r="I6" s="198">
        <v>9</v>
      </c>
      <c r="J6" s="198">
        <v>10</v>
      </c>
      <c r="K6" s="198">
        <v>11</v>
      </c>
    </row>
    <row r="7" spans="1:15" ht="15.75" x14ac:dyDescent="0.25">
      <c r="A7" s="187">
        <v>1</v>
      </c>
      <c r="B7" s="67" t="s">
        <v>61</v>
      </c>
      <c r="C7" s="187">
        <v>1</v>
      </c>
      <c r="D7" s="16">
        <v>1</v>
      </c>
      <c r="E7" s="152">
        <v>2</v>
      </c>
      <c r="F7" s="72" t="s">
        <v>85</v>
      </c>
      <c r="G7" s="187"/>
      <c r="H7" s="187"/>
      <c r="I7" s="187"/>
      <c r="J7" s="187"/>
      <c r="K7" s="187"/>
    </row>
    <row r="8" spans="1:15" ht="15.75" x14ac:dyDescent="0.25">
      <c r="A8" s="187">
        <f t="shared" ref="A8" si="0">A7+1</f>
        <v>2</v>
      </c>
      <c r="B8" s="66" t="s">
        <v>60</v>
      </c>
      <c r="C8" s="187">
        <v>1</v>
      </c>
      <c r="D8" s="16"/>
      <c r="E8" s="152">
        <v>2</v>
      </c>
      <c r="F8" s="134" t="s">
        <v>85</v>
      </c>
      <c r="G8" s="187"/>
      <c r="H8" s="187"/>
      <c r="I8" s="187"/>
      <c r="J8" s="187"/>
      <c r="K8" s="187"/>
    </row>
    <row r="9" spans="1:15" ht="15.75" x14ac:dyDescent="0.25">
      <c r="A9" s="187">
        <f t="shared" ref="A9:A32" si="1">A8+1</f>
        <v>3</v>
      </c>
      <c r="B9" s="67" t="s">
        <v>62</v>
      </c>
      <c r="C9" s="187">
        <v>1</v>
      </c>
      <c r="D9" s="16"/>
      <c r="E9" s="152">
        <v>2</v>
      </c>
      <c r="F9" s="72" t="s">
        <v>85</v>
      </c>
      <c r="G9" s="187"/>
      <c r="H9" s="187"/>
      <c r="I9" s="187"/>
      <c r="J9" s="187"/>
      <c r="K9" s="187"/>
    </row>
    <row r="10" spans="1:15" ht="15.75" x14ac:dyDescent="0.25">
      <c r="A10" s="187">
        <f t="shared" si="1"/>
        <v>4</v>
      </c>
      <c r="B10" s="67" t="s">
        <v>67</v>
      </c>
      <c r="C10" s="187">
        <v>1</v>
      </c>
      <c r="D10" s="16"/>
      <c r="E10" s="152">
        <v>2</v>
      </c>
      <c r="F10" s="72" t="s">
        <v>88</v>
      </c>
      <c r="G10" s="187"/>
      <c r="H10" s="187"/>
      <c r="I10" s="187"/>
      <c r="J10" s="187"/>
      <c r="K10" s="187"/>
    </row>
    <row r="11" spans="1:15" ht="15.75" x14ac:dyDescent="0.25">
      <c r="A11" s="187">
        <f t="shared" si="1"/>
        <v>5</v>
      </c>
      <c r="B11" s="67" t="s">
        <v>63</v>
      </c>
      <c r="C11" s="187">
        <v>1</v>
      </c>
      <c r="D11" s="16"/>
      <c r="E11" s="152">
        <v>4</v>
      </c>
      <c r="F11" s="72" t="s">
        <v>87</v>
      </c>
      <c r="G11" s="187"/>
      <c r="H11" s="187"/>
      <c r="I11" s="187"/>
      <c r="J11" s="187"/>
      <c r="K11" s="187"/>
    </row>
    <row r="12" spans="1:15" ht="15.75" x14ac:dyDescent="0.25">
      <c r="A12" s="187">
        <f t="shared" si="1"/>
        <v>6</v>
      </c>
      <c r="B12" s="67" t="s">
        <v>103</v>
      </c>
      <c r="C12" s="187">
        <v>1</v>
      </c>
      <c r="D12" s="16">
        <v>1</v>
      </c>
      <c r="E12" s="152">
        <v>1</v>
      </c>
      <c r="F12" s="72" t="s">
        <v>90</v>
      </c>
      <c r="G12" s="187"/>
      <c r="H12" s="187"/>
      <c r="I12" s="187"/>
      <c r="J12" s="187"/>
      <c r="K12" s="187"/>
    </row>
    <row r="13" spans="1:15" ht="15.75" x14ac:dyDescent="0.25">
      <c r="A13" s="187">
        <f t="shared" si="1"/>
        <v>7</v>
      </c>
      <c r="B13" s="67" t="s">
        <v>64</v>
      </c>
      <c r="C13" s="187">
        <v>1</v>
      </c>
      <c r="D13" s="16"/>
      <c r="E13" s="152">
        <v>3</v>
      </c>
      <c r="F13" s="72" t="s">
        <v>87</v>
      </c>
      <c r="G13" s="187"/>
      <c r="H13" s="187"/>
      <c r="I13" s="187"/>
      <c r="J13" s="187"/>
      <c r="K13" s="187"/>
    </row>
    <row r="14" spans="1:15" ht="15.75" x14ac:dyDescent="0.25">
      <c r="A14" s="187">
        <f t="shared" si="1"/>
        <v>8</v>
      </c>
      <c r="B14" s="67" t="s">
        <v>65</v>
      </c>
      <c r="C14" s="187">
        <v>1</v>
      </c>
      <c r="D14" s="16"/>
      <c r="E14" s="152">
        <v>3</v>
      </c>
      <c r="F14" s="72" t="s">
        <v>87</v>
      </c>
      <c r="G14" s="187"/>
      <c r="H14" s="187"/>
      <c r="I14" s="187"/>
      <c r="J14" s="187"/>
      <c r="K14" s="187"/>
    </row>
    <row r="15" spans="1:15" ht="15.75" x14ac:dyDescent="0.25">
      <c r="A15" s="187">
        <f t="shared" si="1"/>
        <v>9</v>
      </c>
      <c r="B15" s="67" t="s">
        <v>66</v>
      </c>
      <c r="C15" s="187">
        <v>1</v>
      </c>
      <c r="D15" s="16"/>
      <c r="E15" s="152">
        <v>3</v>
      </c>
      <c r="F15" s="72" t="s">
        <v>87</v>
      </c>
      <c r="G15" s="187"/>
      <c r="H15" s="187"/>
      <c r="I15" s="187"/>
      <c r="J15" s="187"/>
      <c r="K15" s="187"/>
    </row>
    <row r="16" spans="1:15" ht="15.75" x14ac:dyDescent="0.25">
      <c r="A16" s="187">
        <f t="shared" si="1"/>
        <v>10</v>
      </c>
      <c r="B16" s="67" t="s">
        <v>68</v>
      </c>
      <c r="C16" s="187">
        <v>1</v>
      </c>
      <c r="D16" s="16"/>
      <c r="E16" s="152">
        <v>2</v>
      </c>
      <c r="F16" s="72" t="s">
        <v>88</v>
      </c>
      <c r="G16" s="187"/>
      <c r="H16" s="187"/>
      <c r="I16" s="187"/>
      <c r="J16" s="187"/>
      <c r="K16" s="187"/>
    </row>
    <row r="17" spans="1:11" ht="15.75" x14ac:dyDescent="0.25">
      <c r="A17" s="187">
        <f t="shared" si="1"/>
        <v>11</v>
      </c>
      <c r="B17" s="67" t="s">
        <v>69</v>
      </c>
      <c r="C17" s="187">
        <v>1</v>
      </c>
      <c r="D17" s="16"/>
      <c r="E17" s="152">
        <v>2</v>
      </c>
      <c r="F17" s="72" t="s">
        <v>88</v>
      </c>
      <c r="G17" s="187"/>
      <c r="H17" s="187"/>
      <c r="I17" s="187"/>
      <c r="J17" s="187"/>
      <c r="K17" s="187"/>
    </row>
    <row r="18" spans="1:11" ht="15.75" x14ac:dyDescent="0.25">
      <c r="A18" s="187">
        <f t="shared" si="1"/>
        <v>12</v>
      </c>
      <c r="B18" s="67" t="s">
        <v>70</v>
      </c>
      <c r="C18" s="187">
        <v>1</v>
      </c>
      <c r="D18" s="16"/>
      <c r="E18" s="152">
        <v>2</v>
      </c>
      <c r="F18" s="72" t="s">
        <v>88</v>
      </c>
      <c r="G18" s="187"/>
      <c r="H18" s="187"/>
      <c r="I18" s="187"/>
      <c r="J18" s="187"/>
      <c r="K18" s="187"/>
    </row>
    <row r="19" spans="1:11" ht="15.75" x14ac:dyDescent="0.25">
      <c r="A19" s="187">
        <f t="shared" si="1"/>
        <v>13</v>
      </c>
      <c r="B19" s="67" t="s">
        <v>127</v>
      </c>
      <c r="C19" s="187">
        <v>1</v>
      </c>
      <c r="D19" s="16">
        <v>1</v>
      </c>
      <c r="E19" s="152">
        <v>5</v>
      </c>
      <c r="F19" s="72" t="s">
        <v>86</v>
      </c>
      <c r="G19" s="187"/>
      <c r="H19" s="187"/>
      <c r="I19" s="187"/>
      <c r="J19" s="187"/>
      <c r="K19" s="187"/>
    </row>
    <row r="20" spans="1:11" ht="15.75" x14ac:dyDescent="0.25">
      <c r="A20" s="187">
        <f t="shared" si="1"/>
        <v>14</v>
      </c>
      <c r="B20" s="67" t="s">
        <v>104</v>
      </c>
      <c r="C20" s="187">
        <v>1</v>
      </c>
      <c r="D20" s="16"/>
      <c r="E20" s="152">
        <v>2</v>
      </c>
      <c r="F20" s="72" t="s">
        <v>90</v>
      </c>
      <c r="G20" s="187"/>
      <c r="H20" s="187"/>
      <c r="I20" s="187"/>
      <c r="J20" s="187"/>
      <c r="K20" s="187"/>
    </row>
    <row r="21" spans="1:11" ht="15.75" x14ac:dyDescent="0.25">
      <c r="A21" s="187">
        <f t="shared" si="1"/>
        <v>15</v>
      </c>
      <c r="B21" s="67" t="s">
        <v>73</v>
      </c>
      <c r="C21" s="187">
        <v>1</v>
      </c>
      <c r="D21" s="16"/>
      <c r="E21" s="152">
        <v>2</v>
      </c>
      <c r="F21" s="72" t="s">
        <v>89</v>
      </c>
      <c r="G21" s="187"/>
      <c r="H21" s="187"/>
      <c r="I21" s="187"/>
      <c r="J21" s="187"/>
      <c r="K21" s="187"/>
    </row>
    <row r="22" spans="1:11" ht="15.75" x14ac:dyDescent="0.25">
      <c r="A22" s="187">
        <f t="shared" si="1"/>
        <v>16</v>
      </c>
      <c r="B22" s="67" t="s">
        <v>74</v>
      </c>
      <c r="C22" s="187">
        <v>1</v>
      </c>
      <c r="D22" s="16"/>
      <c r="E22" s="152">
        <v>4</v>
      </c>
      <c r="F22" s="72" t="s">
        <v>89</v>
      </c>
      <c r="G22" s="187"/>
      <c r="H22" s="187"/>
      <c r="I22" s="187"/>
      <c r="J22" s="187"/>
      <c r="K22" s="187"/>
    </row>
    <row r="23" spans="1:11" ht="15.75" x14ac:dyDescent="0.25">
      <c r="A23" s="187">
        <f t="shared" si="1"/>
        <v>17</v>
      </c>
      <c r="B23" s="67" t="s">
        <v>71</v>
      </c>
      <c r="C23" s="187">
        <v>1</v>
      </c>
      <c r="D23" s="16"/>
      <c r="E23" s="152">
        <v>2</v>
      </c>
      <c r="F23" s="72" t="s">
        <v>89</v>
      </c>
      <c r="G23" s="187"/>
      <c r="H23" s="187"/>
      <c r="I23" s="187"/>
      <c r="J23" s="187"/>
      <c r="K23" s="187"/>
    </row>
    <row r="24" spans="1:11" ht="15.75" x14ac:dyDescent="0.25">
      <c r="A24" s="187">
        <f t="shared" si="1"/>
        <v>18</v>
      </c>
      <c r="B24" s="67" t="s">
        <v>72</v>
      </c>
      <c r="C24" s="187">
        <v>1</v>
      </c>
      <c r="D24" s="16"/>
      <c r="E24" s="152">
        <v>2</v>
      </c>
      <c r="F24" s="72" t="s">
        <v>89</v>
      </c>
      <c r="G24" s="187"/>
      <c r="H24" s="187"/>
      <c r="I24" s="187"/>
      <c r="J24" s="187"/>
      <c r="K24" s="187"/>
    </row>
    <row r="25" spans="1:11" ht="15.75" x14ac:dyDescent="0.25">
      <c r="A25" s="187">
        <f t="shared" si="1"/>
        <v>19</v>
      </c>
      <c r="B25" s="67" t="s">
        <v>75</v>
      </c>
      <c r="C25" s="187">
        <v>1</v>
      </c>
      <c r="D25" s="16">
        <v>1</v>
      </c>
      <c r="E25" s="152">
        <v>1</v>
      </c>
      <c r="F25" s="72" t="s">
        <v>90</v>
      </c>
      <c r="G25" s="187"/>
      <c r="H25" s="187"/>
      <c r="I25" s="187"/>
      <c r="J25" s="187"/>
      <c r="K25" s="187"/>
    </row>
    <row r="26" spans="1:11" ht="15.75" x14ac:dyDescent="0.25">
      <c r="A26" s="187">
        <f t="shared" si="1"/>
        <v>20</v>
      </c>
      <c r="B26" s="67" t="s">
        <v>97</v>
      </c>
      <c r="C26" s="187">
        <v>1</v>
      </c>
      <c r="D26" s="16">
        <v>2</v>
      </c>
      <c r="E26" s="152">
        <v>2</v>
      </c>
      <c r="F26" s="72" t="s">
        <v>90</v>
      </c>
      <c r="G26" s="187"/>
      <c r="H26" s="187"/>
      <c r="I26" s="187"/>
      <c r="J26" s="187"/>
      <c r="K26" s="187"/>
    </row>
    <row r="27" spans="1:11" ht="15.75" x14ac:dyDescent="0.25">
      <c r="A27" s="187">
        <f t="shared" si="1"/>
        <v>21</v>
      </c>
      <c r="B27" s="67" t="s">
        <v>126</v>
      </c>
      <c r="C27" s="187">
        <v>1</v>
      </c>
      <c r="D27" s="16"/>
      <c r="E27" s="152">
        <v>8</v>
      </c>
      <c r="F27" s="72" t="s">
        <v>86</v>
      </c>
      <c r="G27" s="187"/>
      <c r="H27" s="187"/>
      <c r="I27" s="187"/>
      <c r="J27" s="187"/>
      <c r="K27" s="187"/>
    </row>
    <row r="28" spans="1:11" ht="15.75" x14ac:dyDescent="0.25">
      <c r="A28" s="187">
        <f t="shared" si="1"/>
        <v>22</v>
      </c>
      <c r="B28" s="67" t="s">
        <v>98</v>
      </c>
      <c r="C28" s="187">
        <v>1</v>
      </c>
      <c r="D28" s="152">
        <v>1</v>
      </c>
      <c r="E28" s="152">
        <v>1</v>
      </c>
      <c r="F28" s="72" t="s">
        <v>90</v>
      </c>
      <c r="G28" s="187"/>
      <c r="H28" s="187"/>
      <c r="I28" s="187"/>
      <c r="J28" s="187"/>
      <c r="K28" s="187"/>
    </row>
    <row r="29" spans="1:11" ht="15.75" x14ac:dyDescent="0.25">
      <c r="A29" s="187">
        <f t="shared" si="1"/>
        <v>23</v>
      </c>
      <c r="B29" s="67" t="s">
        <v>77</v>
      </c>
      <c r="C29" s="187">
        <v>1</v>
      </c>
      <c r="D29" s="16"/>
      <c r="E29" s="152">
        <v>2</v>
      </c>
      <c r="F29" s="72" t="s">
        <v>86</v>
      </c>
      <c r="G29" s="187"/>
      <c r="H29" s="187"/>
      <c r="I29" s="187"/>
      <c r="J29" s="187"/>
      <c r="K29" s="187"/>
    </row>
    <row r="30" spans="1:11" ht="15.75" x14ac:dyDescent="0.25">
      <c r="A30" s="187">
        <f t="shared" si="1"/>
        <v>24</v>
      </c>
      <c r="B30" s="67" t="s">
        <v>79</v>
      </c>
      <c r="C30" s="187">
        <v>1</v>
      </c>
      <c r="D30" s="16">
        <v>1</v>
      </c>
      <c r="E30" s="152">
        <v>2</v>
      </c>
      <c r="F30" s="72" t="s">
        <v>90</v>
      </c>
      <c r="G30" s="187"/>
      <c r="H30" s="187"/>
      <c r="I30" s="187"/>
      <c r="J30" s="187"/>
      <c r="K30" s="187"/>
    </row>
    <row r="31" spans="1:11" ht="15.75" x14ac:dyDescent="0.25">
      <c r="A31" s="187">
        <f t="shared" si="1"/>
        <v>25</v>
      </c>
      <c r="B31" s="67" t="s">
        <v>78</v>
      </c>
      <c r="C31" s="187">
        <v>1</v>
      </c>
      <c r="D31" s="16">
        <v>1</v>
      </c>
      <c r="E31" s="152">
        <v>1</v>
      </c>
      <c r="F31" s="72" t="s">
        <v>90</v>
      </c>
      <c r="G31" s="187"/>
      <c r="H31" s="187"/>
      <c r="I31" s="187"/>
      <c r="J31" s="187"/>
      <c r="K31" s="187"/>
    </row>
    <row r="32" spans="1:11" ht="15.75" x14ac:dyDescent="0.25">
      <c r="A32" s="187">
        <f t="shared" si="1"/>
        <v>26</v>
      </c>
      <c r="B32" s="67" t="s">
        <v>80</v>
      </c>
      <c r="C32" s="187">
        <v>1</v>
      </c>
      <c r="D32" s="161"/>
      <c r="E32" s="153">
        <v>3</v>
      </c>
      <c r="F32" s="72" t="s">
        <v>90</v>
      </c>
      <c r="G32" s="187"/>
      <c r="H32" s="187"/>
      <c r="I32" s="187"/>
      <c r="J32" s="187"/>
      <c r="K32" s="187"/>
    </row>
    <row r="33" spans="1:14" ht="18.75" x14ac:dyDescent="0.25">
      <c r="A33" s="199"/>
      <c r="B33" s="200" t="s">
        <v>20</v>
      </c>
      <c r="C33" s="201">
        <f>SUM(C7:C32)</f>
        <v>26</v>
      </c>
      <c r="D33" s="201">
        <f>SUM(D7:D32)</f>
        <v>9</v>
      </c>
      <c r="E33" s="201">
        <f>SUM(E7:E32)</f>
        <v>65</v>
      </c>
      <c r="F33" s="201"/>
      <c r="G33" s="201"/>
      <c r="H33" s="201"/>
      <c r="I33" s="201"/>
      <c r="J33" s="201"/>
      <c r="K33" s="202"/>
    </row>
    <row r="35" spans="1:14" ht="18.75" x14ac:dyDescent="0.3">
      <c r="A35" s="62" t="s">
        <v>21</v>
      </c>
      <c r="B35" s="62"/>
      <c r="C35" s="62"/>
      <c r="D35" s="62"/>
      <c r="E35" s="62"/>
      <c r="F35" s="62" t="s">
        <v>22</v>
      </c>
      <c r="G35" s="62"/>
      <c r="H35" s="33"/>
      <c r="K35" s="29"/>
      <c r="L35" s="33"/>
      <c r="M35" s="33"/>
      <c r="N35" s="33"/>
    </row>
    <row r="36" spans="1:14" ht="16.5" customHeight="1" x14ac:dyDescent="0.25">
      <c r="I36" s="29"/>
      <c r="J36" s="29"/>
      <c r="K36" s="33"/>
      <c r="L36" s="33"/>
      <c r="M36" s="33"/>
      <c r="N36" s="33"/>
    </row>
    <row r="37" spans="1:14" ht="15.75" x14ac:dyDescent="0.25">
      <c r="A37" s="29"/>
      <c r="B37" s="29"/>
      <c r="C37" s="29"/>
      <c r="D37" s="29"/>
      <c r="E37" s="29"/>
      <c r="F37" s="29"/>
      <c r="G37" s="29"/>
      <c r="H37" s="29"/>
    </row>
    <row r="38" spans="1:14" x14ac:dyDescent="0.25">
      <c r="A38" s="1" t="s">
        <v>38</v>
      </c>
    </row>
    <row r="39" spans="1:14" x14ac:dyDescent="0.25">
      <c r="A39" s="1" t="s">
        <v>25</v>
      </c>
      <c r="D39" s="45"/>
      <c r="E39" s="45"/>
      <c r="F39" s="45"/>
    </row>
    <row r="43" spans="1:14" x14ac:dyDescent="0.25">
      <c r="B43" s="45"/>
    </row>
    <row r="44" spans="1:14" ht="27" customHeight="1" x14ac:dyDescent="0.25">
      <c r="B44" s="186"/>
    </row>
  </sheetData>
  <mergeCells count="8">
    <mergeCell ref="A1:K1"/>
    <mergeCell ref="A2:A5"/>
    <mergeCell ref="B2:B5"/>
    <mergeCell ref="C2:J2"/>
    <mergeCell ref="K2:K5"/>
    <mergeCell ref="C3:J3"/>
    <mergeCell ref="C4:F4"/>
    <mergeCell ref="G4:I4"/>
  </mergeCells>
  <pageMargins left="0.31496062992125984" right="0.31496062992125984" top="0.74803149606299213" bottom="0.55118110236220474" header="0.31496062992125984" footer="0.31496062992125984"/>
  <pageSetup paperSize="8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07922-5D4A-4D71-AFD2-9FFE7D3D0C45}">
  <sheetPr>
    <pageSetUpPr fitToPage="1"/>
  </sheetPr>
  <dimension ref="A1:N39"/>
  <sheetViews>
    <sheetView topLeftCell="A10" zoomScaleNormal="100" zoomScaleSheetLayoutView="100" workbookViewId="0">
      <selection activeCell="D27" sqref="D27"/>
    </sheetView>
  </sheetViews>
  <sheetFormatPr defaultColWidth="9.140625" defaultRowHeight="15" x14ac:dyDescent="0.25"/>
  <cols>
    <col min="1" max="1" width="5.5703125" style="1" customWidth="1"/>
    <col min="2" max="2" width="35.7109375" style="1" customWidth="1"/>
    <col min="3" max="3" width="21.85546875" style="1" customWidth="1"/>
    <col min="4" max="4" width="16.7109375" style="1" customWidth="1"/>
    <col min="5" max="5" width="12.85546875" style="1" customWidth="1"/>
    <col min="6" max="6" width="17.5703125" style="1" customWidth="1"/>
    <col min="7" max="7" width="21" style="1" customWidth="1"/>
    <col min="8" max="9" width="15.5703125" style="1" customWidth="1"/>
    <col min="10" max="10" width="22.85546875" style="1" customWidth="1"/>
    <col min="11" max="11" width="10.140625" style="1" customWidth="1"/>
    <col min="12" max="16384" width="9.140625" style="1"/>
  </cols>
  <sheetData>
    <row r="1" spans="1:14" ht="81.75" customHeight="1" thickBot="1" x14ac:dyDescent="0.3">
      <c r="A1" s="243" t="s">
        <v>123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4" ht="26.25" customHeight="1" x14ac:dyDescent="0.25">
      <c r="A2" s="284" t="s">
        <v>0</v>
      </c>
      <c r="B2" s="287" t="s">
        <v>1</v>
      </c>
      <c r="C2" s="290"/>
      <c r="D2" s="290"/>
      <c r="E2" s="290"/>
      <c r="F2" s="290"/>
      <c r="G2" s="290"/>
      <c r="H2" s="290"/>
      <c r="I2" s="290"/>
      <c r="J2" s="291" t="s">
        <v>107</v>
      </c>
      <c r="L2" s="1" t="s">
        <v>4</v>
      </c>
    </row>
    <row r="3" spans="1:14" ht="39" customHeight="1" x14ac:dyDescent="0.25">
      <c r="A3" s="285"/>
      <c r="B3" s="288"/>
      <c r="C3" s="294" t="s">
        <v>91</v>
      </c>
      <c r="D3" s="294"/>
      <c r="E3" s="294"/>
      <c r="F3" s="294"/>
      <c r="G3" s="294"/>
      <c r="H3" s="294"/>
      <c r="I3" s="203"/>
      <c r="J3" s="292"/>
      <c r="N3" s="1" t="s">
        <v>11</v>
      </c>
    </row>
    <row r="4" spans="1:14" ht="32.25" customHeight="1" x14ac:dyDescent="0.25">
      <c r="A4" s="285"/>
      <c r="B4" s="288"/>
      <c r="C4" s="294" t="s">
        <v>41</v>
      </c>
      <c r="D4" s="294"/>
      <c r="E4" s="294"/>
      <c r="F4" s="295" t="s">
        <v>11</v>
      </c>
      <c r="G4" s="295"/>
      <c r="H4" s="295"/>
      <c r="I4" s="295" t="s">
        <v>99</v>
      </c>
      <c r="J4" s="292"/>
    </row>
    <row r="5" spans="1:14" ht="68.25" customHeight="1" thickBot="1" x14ac:dyDescent="0.3">
      <c r="A5" s="286"/>
      <c r="B5" s="289"/>
      <c r="C5" s="208" t="s">
        <v>100</v>
      </c>
      <c r="D5" s="208" t="s">
        <v>101</v>
      </c>
      <c r="E5" s="208" t="s">
        <v>35</v>
      </c>
      <c r="F5" s="208" t="s">
        <v>95</v>
      </c>
      <c r="G5" s="208" t="s">
        <v>101</v>
      </c>
      <c r="H5" s="208" t="s">
        <v>35</v>
      </c>
      <c r="I5" s="296"/>
      <c r="J5" s="293"/>
    </row>
    <row r="6" spans="1:14" ht="15.75" thickBot="1" x14ac:dyDescent="0.3">
      <c r="A6" s="209">
        <v>1</v>
      </c>
      <c r="B6" s="210">
        <v>2</v>
      </c>
      <c r="C6" s="210">
        <v>3</v>
      </c>
      <c r="D6" s="210">
        <v>4</v>
      </c>
      <c r="E6" s="210">
        <v>5</v>
      </c>
      <c r="F6" s="210">
        <v>6</v>
      </c>
      <c r="G6" s="210">
        <v>7</v>
      </c>
      <c r="H6" s="210">
        <v>8</v>
      </c>
      <c r="I6" s="210">
        <v>9</v>
      </c>
      <c r="J6" s="211">
        <v>10</v>
      </c>
    </row>
    <row r="7" spans="1:14" ht="15.75" x14ac:dyDescent="0.25">
      <c r="A7" s="204">
        <v>1</v>
      </c>
      <c r="B7" s="67" t="s">
        <v>61</v>
      </c>
      <c r="C7" s="137">
        <v>1</v>
      </c>
      <c r="D7" s="157">
        <v>2</v>
      </c>
      <c r="E7" s="103">
        <v>22.95</v>
      </c>
      <c r="F7" s="206"/>
      <c r="G7" s="206"/>
      <c r="H7" s="206"/>
      <c r="I7" s="206"/>
      <c r="J7" s="207"/>
    </row>
    <row r="8" spans="1:14" ht="15.75" x14ac:dyDescent="0.25">
      <c r="A8" s="204">
        <f t="shared" ref="A8" si="0">A7+1</f>
        <v>2</v>
      </c>
      <c r="B8" s="66" t="s">
        <v>60</v>
      </c>
      <c r="C8" s="16"/>
      <c r="D8" s="152">
        <v>2</v>
      </c>
      <c r="E8" s="103">
        <v>12.3</v>
      </c>
      <c r="F8" s="187"/>
      <c r="G8" s="187"/>
      <c r="H8" s="187"/>
      <c r="I8" s="187"/>
      <c r="J8" s="205"/>
    </row>
    <row r="9" spans="1:14" ht="15.75" x14ac:dyDescent="0.25">
      <c r="A9" s="204">
        <f t="shared" ref="A9:A32" si="1">A8+1</f>
        <v>3</v>
      </c>
      <c r="B9" s="67" t="s">
        <v>62</v>
      </c>
      <c r="C9" s="16"/>
      <c r="D9" s="152">
        <v>2</v>
      </c>
      <c r="E9" s="103">
        <v>12.3</v>
      </c>
      <c r="F9" s="187"/>
      <c r="G9" s="187"/>
      <c r="H9" s="187"/>
      <c r="I9" s="187"/>
      <c r="J9" s="205"/>
    </row>
    <row r="10" spans="1:14" ht="15.75" x14ac:dyDescent="0.25">
      <c r="A10" s="204">
        <f t="shared" si="1"/>
        <v>4</v>
      </c>
      <c r="B10" s="67" t="s">
        <v>67</v>
      </c>
      <c r="C10" s="16"/>
      <c r="D10" s="152">
        <v>2</v>
      </c>
      <c r="E10" s="103">
        <v>12.3</v>
      </c>
      <c r="F10" s="187"/>
      <c r="G10" s="187"/>
      <c r="H10" s="187"/>
      <c r="I10" s="187"/>
      <c r="J10" s="205"/>
    </row>
    <row r="11" spans="1:14" ht="15.75" x14ac:dyDescent="0.25">
      <c r="A11" s="204">
        <f t="shared" si="1"/>
        <v>5</v>
      </c>
      <c r="B11" s="67" t="s">
        <v>63</v>
      </c>
      <c r="C11" s="16"/>
      <c r="D11" s="152">
        <v>4</v>
      </c>
      <c r="E11" s="103">
        <v>24.6</v>
      </c>
      <c r="F11" s="187"/>
      <c r="G11" s="187"/>
      <c r="H11" s="187"/>
      <c r="I11" s="187"/>
      <c r="J11" s="205"/>
    </row>
    <row r="12" spans="1:14" ht="15.75" x14ac:dyDescent="0.25">
      <c r="A12" s="204">
        <f t="shared" si="1"/>
        <v>6</v>
      </c>
      <c r="B12" s="67" t="s">
        <v>103</v>
      </c>
      <c r="C12" s="16">
        <v>1</v>
      </c>
      <c r="D12" s="152">
        <v>1</v>
      </c>
      <c r="E12" s="103">
        <v>16.8</v>
      </c>
      <c r="F12" s="187"/>
      <c r="G12" s="187"/>
      <c r="H12" s="187"/>
      <c r="I12" s="187"/>
      <c r="J12" s="205"/>
    </row>
    <row r="13" spans="1:14" ht="15.75" x14ac:dyDescent="0.25">
      <c r="A13" s="204">
        <f t="shared" si="1"/>
        <v>7</v>
      </c>
      <c r="B13" s="67" t="s">
        <v>64</v>
      </c>
      <c r="C13" s="16"/>
      <c r="D13" s="152">
        <v>3</v>
      </c>
      <c r="E13" s="103">
        <v>18.450000000000003</v>
      </c>
      <c r="F13" s="187"/>
      <c r="G13" s="187"/>
      <c r="H13" s="187"/>
      <c r="I13" s="187"/>
      <c r="J13" s="205"/>
    </row>
    <row r="14" spans="1:14" ht="15.75" x14ac:dyDescent="0.25">
      <c r="A14" s="204">
        <f t="shared" si="1"/>
        <v>8</v>
      </c>
      <c r="B14" s="67" t="s">
        <v>65</v>
      </c>
      <c r="C14" s="16"/>
      <c r="D14" s="152">
        <v>3</v>
      </c>
      <c r="E14" s="103">
        <v>18.450000000000003</v>
      </c>
      <c r="F14" s="187"/>
      <c r="G14" s="187"/>
      <c r="H14" s="187"/>
      <c r="I14" s="187"/>
      <c r="J14" s="205"/>
    </row>
    <row r="15" spans="1:14" ht="15.75" x14ac:dyDescent="0.25">
      <c r="A15" s="204">
        <f t="shared" si="1"/>
        <v>9</v>
      </c>
      <c r="B15" s="67" t="s">
        <v>66</v>
      </c>
      <c r="C15" s="16"/>
      <c r="D15" s="152">
        <v>3</v>
      </c>
      <c r="E15" s="103">
        <v>18.450000000000003</v>
      </c>
      <c r="F15" s="187"/>
      <c r="G15" s="187"/>
      <c r="H15" s="187"/>
      <c r="I15" s="187"/>
      <c r="J15" s="205"/>
    </row>
    <row r="16" spans="1:14" ht="15.75" x14ac:dyDescent="0.25">
      <c r="A16" s="204">
        <f t="shared" si="1"/>
        <v>10</v>
      </c>
      <c r="B16" s="67" t="s">
        <v>68</v>
      </c>
      <c r="C16" s="16"/>
      <c r="D16" s="152">
        <v>2</v>
      </c>
      <c r="E16" s="103">
        <v>12.3</v>
      </c>
      <c r="F16" s="187"/>
      <c r="G16" s="187"/>
      <c r="H16" s="187"/>
      <c r="I16" s="187"/>
      <c r="J16" s="205"/>
    </row>
    <row r="17" spans="1:10" ht="15.75" x14ac:dyDescent="0.25">
      <c r="A17" s="204">
        <f t="shared" si="1"/>
        <v>11</v>
      </c>
      <c r="B17" s="67" t="s">
        <v>69</v>
      </c>
      <c r="C17" s="16"/>
      <c r="D17" s="152">
        <v>2</v>
      </c>
      <c r="E17" s="103">
        <v>12.3</v>
      </c>
      <c r="F17" s="187"/>
      <c r="G17" s="187"/>
      <c r="H17" s="187"/>
      <c r="I17" s="187"/>
      <c r="J17" s="205"/>
    </row>
    <row r="18" spans="1:10" ht="15.75" x14ac:dyDescent="0.25">
      <c r="A18" s="204">
        <f t="shared" si="1"/>
        <v>12</v>
      </c>
      <c r="B18" s="67" t="s">
        <v>70</v>
      </c>
      <c r="C18" s="16"/>
      <c r="D18" s="152">
        <v>2</v>
      </c>
      <c r="E18" s="103">
        <v>12.3</v>
      </c>
      <c r="F18" s="187"/>
      <c r="G18" s="187"/>
      <c r="H18" s="187"/>
      <c r="I18" s="187"/>
      <c r="J18" s="205"/>
    </row>
    <row r="19" spans="1:10" ht="15.75" x14ac:dyDescent="0.25">
      <c r="A19" s="204">
        <f t="shared" si="1"/>
        <v>13</v>
      </c>
      <c r="B19" s="67" t="s">
        <v>128</v>
      </c>
      <c r="C19" s="16">
        <v>1</v>
      </c>
      <c r="D19" s="152">
        <v>5</v>
      </c>
      <c r="E19" s="103">
        <v>41.4</v>
      </c>
      <c r="F19" s="187"/>
      <c r="G19" s="187"/>
      <c r="H19" s="187"/>
      <c r="I19" s="187"/>
      <c r="J19" s="205"/>
    </row>
    <row r="20" spans="1:10" ht="15.75" x14ac:dyDescent="0.25">
      <c r="A20" s="204">
        <f t="shared" si="1"/>
        <v>14</v>
      </c>
      <c r="B20" s="67" t="s">
        <v>104</v>
      </c>
      <c r="C20" s="16"/>
      <c r="D20" s="152">
        <v>2</v>
      </c>
      <c r="E20" s="103">
        <v>12.3</v>
      </c>
      <c r="F20" s="187"/>
      <c r="G20" s="187"/>
      <c r="H20" s="187"/>
      <c r="I20" s="187"/>
      <c r="J20" s="205"/>
    </row>
    <row r="21" spans="1:10" ht="15.75" x14ac:dyDescent="0.25">
      <c r="A21" s="204">
        <f t="shared" si="1"/>
        <v>15</v>
      </c>
      <c r="B21" s="67" t="s">
        <v>73</v>
      </c>
      <c r="C21" s="16"/>
      <c r="D21" s="152">
        <v>2</v>
      </c>
      <c r="E21" s="103">
        <v>12.3</v>
      </c>
      <c r="F21" s="187"/>
      <c r="G21" s="187"/>
      <c r="H21" s="187"/>
      <c r="I21" s="187"/>
      <c r="J21" s="205"/>
    </row>
    <row r="22" spans="1:10" ht="15.75" x14ac:dyDescent="0.25">
      <c r="A22" s="204">
        <f t="shared" si="1"/>
        <v>16</v>
      </c>
      <c r="B22" s="67" t="s">
        <v>74</v>
      </c>
      <c r="C22" s="16"/>
      <c r="D22" s="152">
        <v>4</v>
      </c>
      <c r="E22" s="103">
        <v>24.6</v>
      </c>
      <c r="F22" s="187"/>
      <c r="G22" s="187"/>
      <c r="H22" s="187"/>
      <c r="I22" s="187"/>
      <c r="J22" s="205"/>
    </row>
    <row r="23" spans="1:10" ht="15.75" x14ac:dyDescent="0.25">
      <c r="A23" s="204">
        <f t="shared" si="1"/>
        <v>17</v>
      </c>
      <c r="B23" s="67" t="s">
        <v>71</v>
      </c>
      <c r="C23" s="16"/>
      <c r="D23" s="152">
        <v>2</v>
      </c>
      <c r="E23" s="103">
        <v>12.3</v>
      </c>
      <c r="F23" s="187"/>
      <c r="G23" s="187"/>
      <c r="H23" s="187"/>
      <c r="I23" s="187"/>
      <c r="J23" s="205"/>
    </row>
    <row r="24" spans="1:10" ht="15.75" x14ac:dyDescent="0.25">
      <c r="A24" s="204">
        <f t="shared" si="1"/>
        <v>18</v>
      </c>
      <c r="B24" s="67" t="s">
        <v>72</v>
      </c>
      <c r="C24" s="16"/>
      <c r="D24" s="152">
        <v>2</v>
      </c>
      <c r="E24" s="103">
        <v>12.3</v>
      </c>
      <c r="F24" s="187"/>
      <c r="G24" s="187"/>
      <c r="H24" s="187"/>
      <c r="I24" s="187"/>
      <c r="J24" s="205"/>
    </row>
    <row r="25" spans="1:10" ht="15.75" x14ac:dyDescent="0.25">
      <c r="A25" s="204">
        <f t="shared" si="1"/>
        <v>19</v>
      </c>
      <c r="B25" s="67" t="s">
        <v>75</v>
      </c>
      <c r="C25" s="16">
        <v>1</v>
      </c>
      <c r="D25" s="152">
        <v>1</v>
      </c>
      <c r="E25" s="103">
        <v>16.8</v>
      </c>
      <c r="F25" s="187"/>
      <c r="G25" s="187"/>
      <c r="H25" s="187"/>
      <c r="I25" s="187"/>
      <c r="J25" s="205"/>
    </row>
    <row r="26" spans="1:10" ht="15.75" x14ac:dyDescent="0.25">
      <c r="A26" s="204">
        <f t="shared" si="1"/>
        <v>20</v>
      </c>
      <c r="B26" s="67" t="s">
        <v>97</v>
      </c>
      <c r="C26" s="16">
        <v>2</v>
      </c>
      <c r="D26" s="152">
        <v>2</v>
      </c>
      <c r="E26" s="103">
        <v>33.6</v>
      </c>
      <c r="F26" s="187"/>
      <c r="G26" s="187"/>
      <c r="H26" s="187"/>
      <c r="I26" s="187"/>
      <c r="J26" s="205"/>
    </row>
    <row r="27" spans="1:10" ht="15.75" x14ac:dyDescent="0.25">
      <c r="A27" s="204">
        <f t="shared" si="1"/>
        <v>21</v>
      </c>
      <c r="B27" s="67" t="s">
        <v>126</v>
      </c>
      <c r="C27" s="16"/>
      <c r="D27" s="152">
        <v>8</v>
      </c>
      <c r="E27" s="15">
        <v>49.2</v>
      </c>
      <c r="F27" s="187"/>
      <c r="G27" s="187"/>
      <c r="H27" s="187"/>
      <c r="I27" s="187"/>
      <c r="J27" s="205"/>
    </row>
    <row r="28" spans="1:10" ht="15.75" x14ac:dyDescent="0.25">
      <c r="A28" s="204">
        <f t="shared" si="1"/>
        <v>22</v>
      </c>
      <c r="B28" s="67" t="s">
        <v>98</v>
      </c>
      <c r="C28" s="16">
        <v>1</v>
      </c>
      <c r="D28" s="152">
        <v>1</v>
      </c>
      <c r="E28" s="103">
        <v>16.8</v>
      </c>
      <c r="F28" s="187"/>
      <c r="G28" s="187"/>
      <c r="H28" s="187"/>
      <c r="I28" s="187"/>
      <c r="J28" s="205"/>
    </row>
    <row r="29" spans="1:10" ht="15.75" x14ac:dyDescent="0.25">
      <c r="A29" s="204">
        <f t="shared" si="1"/>
        <v>23</v>
      </c>
      <c r="B29" s="67" t="s">
        <v>77</v>
      </c>
      <c r="C29" s="16"/>
      <c r="D29" s="152">
        <v>2</v>
      </c>
      <c r="E29" s="103">
        <v>12.3</v>
      </c>
      <c r="F29" s="187"/>
      <c r="G29" s="187"/>
      <c r="H29" s="187"/>
      <c r="I29" s="187"/>
      <c r="J29" s="205"/>
    </row>
    <row r="30" spans="1:10" ht="15.75" x14ac:dyDescent="0.25">
      <c r="A30" s="204">
        <f t="shared" si="1"/>
        <v>24</v>
      </c>
      <c r="B30" s="67" t="s">
        <v>79</v>
      </c>
      <c r="C30" s="16">
        <v>1</v>
      </c>
      <c r="D30" s="152">
        <v>2</v>
      </c>
      <c r="E30" s="103">
        <v>22.95</v>
      </c>
      <c r="F30" s="187"/>
      <c r="G30" s="187"/>
      <c r="H30" s="187"/>
      <c r="I30" s="187"/>
      <c r="J30" s="205"/>
    </row>
    <row r="31" spans="1:10" ht="15.75" x14ac:dyDescent="0.25">
      <c r="A31" s="204">
        <f t="shared" si="1"/>
        <v>25</v>
      </c>
      <c r="B31" s="67" t="s">
        <v>78</v>
      </c>
      <c r="C31" s="16">
        <v>1</v>
      </c>
      <c r="D31" s="152">
        <v>1</v>
      </c>
      <c r="E31" s="103">
        <f t="shared" ref="E31" si="2">10.65+6.15</f>
        <v>16.8</v>
      </c>
      <c r="F31" s="187"/>
      <c r="G31" s="187"/>
      <c r="H31" s="187"/>
      <c r="I31" s="187"/>
      <c r="J31" s="205"/>
    </row>
    <row r="32" spans="1:10" ht="16.5" thickBot="1" x14ac:dyDescent="0.3">
      <c r="A32" s="204">
        <f t="shared" si="1"/>
        <v>26</v>
      </c>
      <c r="B32" s="67" t="s">
        <v>80</v>
      </c>
      <c r="C32" s="161"/>
      <c r="D32" s="153">
        <v>3</v>
      </c>
      <c r="E32" s="103">
        <f>D32*6.15</f>
        <v>18.450000000000003</v>
      </c>
      <c r="F32" s="212"/>
      <c r="G32" s="212"/>
      <c r="H32" s="212"/>
      <c r="I32" s="212"/>
      <c r="J32" s="213"/>
    </row>
    <row r="33" spans="1:13" ht="19.5" thickBot="1" x14ac:dyDescent="0.3">
      <c r="A33" s="214"/>
      <c r="B33" s="215" t="s">
        <v>113</v>
      </c>
      <c r="C33" s="216">
        <f>SUM(C7:C32)</f>
        <v>9</v>
      </c>
      <c r="D33" s="216">
        <f>SUM(D7:D32)</f>
        <v>65</v>
      </c>
      <c r="E33" s="235">
        <f>SUM(E7:E32)</f>
        <v>495.60000000000008</v>
      </c>
      <c r="F33" s="216"/>
      <c r="G33" s="216"/>
      <c r="H33" s="216"/>
      <c r="I33" s="216"/>
      <c r="J33" s="217"/>
    </row>
    <row r="35" spans="1:13" ht="18.75" x14ac:dyDescent="0.3">
      <c r="A35" s="62" t="s">
        <v>21</v>
      </c>
      <c r="B35" s="62"/>
      <c r="C35" s="62"/>
      <c r="D35" s="62"/>
      <c r="E35" s="62"/>
      <c r="F35" s="62" t="s">
        <v>22</v>
      </c>
      <c r="G35" s="62"/>
      <c r="H35" s="33"/>
    </row>
    <row r="36" spans="1:13" ht="15.75" x14ac:dyDescent="0.25">
      <c r="I36" s="29"/>
    </row>
    <row r="37" spans="1:13" ht="16.5" customHeight="1" x14ac:dyDescent="0.25">
      <c r="A37" s="29"/>
      <c r="B37" s="29"/>
      <c r="C37" s="29"/>
      <c r="D37" s="29"/>
      <c r="E37" s="29"/>
      <c r="F37" s="29"/>
      <c r="G37" s="29"/>
      <c r="H37" s="29"/>
      <c r="J37" s="33"/>
      <c r="K37" s="33"/>
      <c r="L37" s="33"/>
      <c r="M37" s="33"/>
    </row>
    <row r="38" spans="1:13" x14ac:dyDescent="0.25">
      <c r="A38" s="1" t="s">
        <v>38</v>
      </c>
    </row>
    <row r="39" spans="1:13" x14ac:dyDescent="0.25">
      <c r="A39" s="1" t="s">
        <v>25</v>
      </c>
      <c r="D39" s="45"/>
      <c r="E39" s="45"/>
      <c r="F39" s="45"/>
    </row>
  </sheetData>
  <mergeCells count="9">
    <mergeCell ref="A1:J1"/>
    <mergeCell ref="A2:A5"/>
    <mergeCell ref="B2:B5"/>
    <mergeCell ref="C2:I2"/>
    <mergeCell ref="J2:J5"/>
    <mergeCell ref="C3:H3"/>
    <mergeCell ref="C4:E4"/>
    <mergeCell ref="F4:H4"/>
    <mergeCell ref="I4:I5"/>
  </mergeCells>
  <pageMargins left="0.31496062992125984" right="0.31496062992125984" top="0.74803149606299213" bottom="0.55118110236220474" header="0.31496062992125984" footer="0.31496062992125984"/>
  <pageSetup paperSize="8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911D-DF71-4815-A6E7-D6305FFCFE72}">
  <sheetPr>
    <pageSetUpPr fitToPage="1"/>
  </sheetPr>
  <dimension ref="A1:H16"/>
  <sheetViews>
    <sheetView zoomScale="80" zoomScaleNormal="80" workbookViewId="0">
      <selection activeCell="F4" sqref="F4"/>
    </sheetView>
  </sheetViews>
  <sheetFormatPr defaultRowHeight="15.75" x14ac:dyDescent="0.25"/>
  <cols>
    <col min="1" max="1" width="5" style="43" customWidth="1"/>
    <col min="2" max="3" width="29.28515625" style="43" customWidth="1"/>
    <col min="4" max="4" width="27.140625" style="43" customWidth="1"/>
    <col min="5" max="6" width="29.42578125" style="43" customWidth="1"/>
    <col min="7" max="7" width="28.7109375" style="188" customWidth="1"/>
    <col min="8" max="8" width="25.42578125" style="43" customWidth="1"/>
    <col min="9" max="10" width="9.140625" style="43"/>
    <col min="11" max="11" width="12.42578125" style="43" bestFit="1" customWidth="1"/>
    <col min="12" max="12" width="10.140625" style="43" bestFit="1" customWidth="1"/>
    <col min="13" max="16384" width="9.140625" style="43"/>
  </cols>
  <sheetData>
    <row r="1" spans="1:8" ht="49.5" customHeight="1" thickBot="1" x14ac:dyDescent="0.3">
      <c r="A1" s="297"/>
      <c r="B1" s="297"/>
      <c r="C1" s="297"/>
      <c r="D1" s="297"/>
    </row>
    <row r="2" spans="1:8" ht="39" customHeight="1" thickBot="1" x14ac:dyDescent="0.3">
      <c r="A2" s="218" t="s">
        <v>0</v>
      </c>
      <c r="B2" s="305" t="s">
        <v>124</v>
      </c>
      <c r="C2" s="301" t="s">
        <v>114</v>
      </c>
      <c r="D2" s="303" t="s">
        <v>115</v>
      </c>
      <c r="E2" s="303" t="s">
        <v>116</v>
      </c>
      <c r="F2" s="298" t="s">
        <v>117</v>
      </c>
      <c r="G2" s="299"/>
      <c r="H2" s="300"/>
    </row>
    <row r="3" spans="1:8" ht="104.25" customHeight="1" thickBot="1" x14ac:dyDescent="0.3">
      <c r="A3" s="224"/>
      <c r="B3" s="306"/>
      <c r="C3" s="302"/>
      <c r="D3" s="304"/>
      <c r="E3" s="304"/>
      <c r="F3" s="189" t="s">
        <v>118</v>
      </c>
      <c r="G3" s="219" t="s">
        <v>119</v>
      </c>
      <c r="H3" s="220" t="s">
        <v>120</v>
      </c>
    </row>
    <row r="4" spans="1:8" s="190" customFormat="1" ht="32.25" customHeight="1" thickBot="1" x14ac:dyDescent="0.3">
      <c r="A4" s="226">
        <v>1</v>
      </c>
      <c r="B4" s="227" t="s">
        <v>125</v>
      </c>
      <c r="C4" s="221">
        <v>17</v>
      </c>
      <c r="D4" s="222">
        <v>14</v>
      </c>
      <c r="E4" s="222">
        <v>3</v>
      </c>
      <c r="F4" s="223">
        <v>23</v>
      </c>
      <c r="G4" s="225">
        <v>3</v>
      </c>
      <c r="H4" s="232">
        <v>11691.170249999999</v>
      </c>
    </row>
    <row r="6" spans="1:8" ht="19.5" customHeight="1" x14ac:dyDescent="0.25">
      <c r="B6" s="191"/>
      <c r="C6" s="191"/>
      <c r="D6" s="191"/>
    </row>
    <row r="7" spans="1:8" ht="28.5" customHeight="1" x14ac:dyDescent="0.25">
      <c r="B7" s="192"/>
      <c r="C7" s="192"/>
      <c r="D7" s="192"/>
    </row>
    <row r="8" spans="1:8" ht="16.5" customHeight="1" x14ac:dyDescent="0.25">
      <c r="B8" s="191"/>
      <c r="C8" s="191"/>
      <c r="D8" s="191"/>
      <c r="E8" s="193"/>
      <c r="F8" s="193"/>
      <c r="H8" s="194"/>
    </row>
    <row r="9" spans="1:8" ht="13.5" customHeight="1" x14ac:dyDescent="0.25">
      <c r="B9" s="191"/>
      <c r="C9" s="191"/>
      <c r="D9" s="191"/>
    </row>
    <row r="10" spans="1:8" x14ac:dyDescent="0.25">
      <c r="E10" s="191"/>
      <c r="F10" s="191"/>
    </row>
    <row r="11" spans="1:8" x14ac:dyDescent="0.25">
      <c r="E11" s="29"/>
      <c r="F11" s="29"/>
    </row>
    <row r="12" spans="1:8" ht="16.5" customHeight="1" x14ac:dyDescent="0.25">
      <c r="E12" s="29"/>
      <c r="F12" s="29"/>
    </row>
    <row r="13" spans="1:8" ht="16.5" customHeight="1" x14ac:dyDescent="0.25">
      <c r="E13" s="29"/>
      <c r="F13" s="29"/>
    </row>
    <row r="14" spans="1:8" x14ac:dyDescent="0.25">
      <c r="E14" s="29"/>
      <c r="F14" s="29"/>
    </row>
    <row r="16" spans="1:8" x14ac:dyDescent="0.25">
      <c r="B16" s="29"/>
      <c r="C16" s="29"/>
      <c r="D16" s="29"/>
      <c r="H16" s="195"/>
    </row>
  </sheetData>
  <mergeCells count="6">
    <mergeCell ref="A1:D1"/>
    <mergeCell ref="F2:H2"/>
    <mergeCell ref="C2:C3"/>
    <mergeCell ref="D2:D3"/>
    <mergeCell ref="E2:E3"/>
    <mergeCell ref="B2:B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Пр1-План</vt:lpstr>
      <vt:lpstr>Пр2-План</vt:lpstr>
      <vt:lpstr>Пр 3 Теплоизоляция</vt:lpstr>
      <vt:lpstr>Пр 1 Слух.Окна</vt:lpstr>
      <vt:lpstr>Пр2</vt:lpstr>
      <vt:lpstr>потребность в деньгах</vt:lpstr>
      <vt:lpstr>'потребность в деньгах'!Область_печати</vt:lpstr>
      <vt:lpstr>'Пр 1 Слух.Окна'!Область_печати</vt:lpstr>
      <vt:lpstr>'Пр1-План'!Область_печати</vt:lpstr>
      <vt:lpstr>Пр2!Область_печати</vt:lpstr>
      <vt:lpstr>'Пр2-План'!Область_печати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novikovaon</dc:creator>
  <cp:lastModifiedBy>novikovaon</cp:lastModifiedBy>
  <cp:lastPrinted>2019-04-05T11:18:54Z</cp:lastPrinted>
  <dcterms:created xsi:type="dcterms:W3CDTF">2018-11-15T14:53:38Z</dcterms:created>
  <dcterms:modified xsi:type="dcterms:W3CDTF">2019-04-05T13:47:16Z</dcterms:modified>
</cp:coreProperties>
</file>