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kovaon\Desktop\ММММ\"/>
    </mc:Choice>
  </mc:AlternateContent>
  <xr:revisionPtr revIDLastSave="0" documentId="8_{FBB5AE6B-C11D-45B8-98EE-34035180713C}" xr6:coauthVersionLast="47" xr6:coauthVersionMax="47" xr10:uidLastSave="{00000000-0000-0000-0000-000000000000}"/>
  <bookViews>
    <workbookView xWindow="684" yWindow="804" windowWidth="20400" windowHeight="11388" xr2:uid="{A9B433F8-01F7-4A5C-BAEB-43562AF61780}"/>
  </bookViews>
  <sheets>
    <sheet name="на 2023" sheetId="1" r:id="rId1"/>
  </sheets>
  <definedNames>
    <definedName name="_xlnm._FilterDatabase" localSheetId="0" hidden="1">'на 2023'!$A$9:$BZ$228</definedName>
    <definedName name="_xlnm.Print_Titles" localSheetId="0">'на 2023'!$5:$7</definedName>
    <definedName name="_xlnm.Print_Area" localSheetId="0">'на 2023'!$A$4:$BZ$231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32" i="1" l="1"/>
  <c r="BA232" i="1"/>
  <c r="BV228" i="1"/>
  <c r="BU228" i="1"/>
  <c r="BT228" i="1"/>
  <c r="BS228" i="1"/>
  <c r="BR228" i="1"/>
  <c r="BQ228" i="1"/>
  <c r="BP228" i="1"/>
  <c r="BO228" i="1"/>
  <c r="BN228" i="1"/>
  <c r="BM228" i="1"/>
  <c r="BJ228" i="1"/>
  <c r="BI228" i="1"/>
  <c r="BH228" i="1"/>
  <c r="BG228" i="1"/>
  <c r="BF228" i="1"/>
  <c r="BC228" i="1"/>
  <c r="BB228" i="1"/>
  <c r="AZ228" i="1"/>
  <c r="AY228" i="1"/>
  <c r="AX228" i="1"/>
  <c r="AW228" i="1"/>
  <c r="AV228" i="1"/>
  <c r="AU228" i="1"/>
  <c r="AT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H228" i="1"/>
  <c r="G228" i="1"/>
  <c r="F228" i="1"/>
  <c r="E228" i="1"/>
  <c r="BY227" i="1"/>
  <c r="BX227" i="1"/>
  <c r="BW227" i="1"/>
  <c r="BZ227" i="1" s="1"/>
  <c r="K227" i="1"/>
  <c r="BY226" i="1"/>
  <c r="BX226" i="1"/>
  <c r="BW226" i="1"/>
  <c r="BZ226" i="1" s="1"/>
  <c r="K226" i="1"/>
  <c r="BY225" i="1"/>
  <c r="BX225" i="1"/>
  <c r="BW225" i="1"/>
  <c r="BZ225" i="1" s="1"/>
  <c r="K225" i="1"/>
  <c r="BY224" i="1"/>
  <c r="BX224" i="1"/>
  <c r="BW224" i="1"/>
  <c r="BZ224" i="1" s="1"/>
  <c r="K224" i="1"/>
  <c r="BY223" i="1"/>
  <c r="BX223" i="1"/>
  <c r="BW223" i="1"/>
  <c r="BZ223" i="1" s="1"/>
  <c r="BK223" i="1"/>
  <c r="K223" i="1"/>
  <c r="BY222" i="1"/>
  <c r="BX222" i="1"/>
  <c r="BW222" i="1"/>
  <c r="BZ222" i="1" s="1"/>
  <c r="K222" i="1"/>
  <c r="BY221" i="1"/>
  <c r="BX221" i="1"/>
  <c r="BW221" i="1"/>
  <c r="BZ221" i="1" s="1"/>
  <c r="K221" i="1"/>
  <c r="BY220" i="1"/>
  <c r="BX220" i="1"/>
  <c r="BW220" i="1"/>
  <c r="BZ220" i="1" s="1"/>
  <c r="K220" i="1"/>
  <c r="BY219" i="1"/>
  <c r="BX219" i="1"/>
  <c r="BW219" i="1"/>
  <c r="BZ219" i="1" s="1"/>
  <c r="K219" i="1"/>
  <c r="BY218" i="1"/>
  <c r="BX218" i="1"/>
  <c r="BW218" i="1"/>
  <c r="BZ218" i="1" s="1"/>
  <c r="K218" i="1"/>
  <c r="BY217" i="1"/>
  <c r="BX217" i="1"/>
  <c r="BW217" i="1"/>
  <c r="BZ217" i="1" s="1"/>
  <c r="K217" i="1"/>
  <c r="BY216" i="1"/>
  <c r="BW216" i="1"/>
  <c r="BL216" i="1"/>
  <c r="BK216" i="1"/>
  <c r="BK228" i="1" s="1"/>
  <c r="K216" i="1"/>
  <c r="BY215" i="1"/>
  <c r="BX215" i="1"/>
  <c r="BW215" i="1"/>
  <c r="BZ215" i="1" s="1"/>
  <c r="K215" i="1"/>
  <c r="BY214" i="1"/>
  <c r="BX214" i="1"/>
  <c r="BW214" i="1"/>
  <c r="BZ214" i="1" s="1"/>
  <c r="K214" i="1"/>
  <c r="BY213" i="1"/>
  <c r="BX213" i="1"/>
  <c r="BW213" i="1"/>
  <c r="BZ213" i="1" s="1"/>
  <c r="K213" i="1"/>
  <c r="BY212" i="1"/>
  <c r="BX212" i="1"/>
  <c r="BW212" i="1"/>
  <c r="BZ212" i="1" s="1"/>
  <c r="K212" i="1"/>
  <c r="BY211" i="1"/>
  <c r="BX211" i="1"/>
  <c r="BW211" i="1"/>
  <c r="BZ211" i="1" s="1"/>
  <c r="K211" i="1"/>
  <c r="BY210" i="1"/>
  <c r="BX210" i="1"/>
  <c r="BW210" i="1"/>
  <c r="BZ210" i="1" s="1"/>
  <c r="K210" i="1"/>
  <c r="BY209" i="1"/>
  <c r="BX209" i="1"/>
  <c r="BW209" i="1"/>
  <c r="BZ209" i="1" s="1"/>
  <c r="K209" i="1"/>
  <c r="BY208" i="1"/>
  <c r="BX208" i="1"/>
  <c r="AS208" i="1"/>
  <c r="K208" i="1"/>
  <c r="BY207" i="1"/>
  <c r="BX207" i="1"/>
  <c r="BW207" i="1"/>
  <c r="BZ207" i="1" s="1"/>
  <c r="K207" i="1"/>
  <c r="BY206" i="1"/>
  <c r="BX206" i="1"/>
  <c r="BW206" i="1"/>
  <c r="BZ206" i="1" s="1"/>
  <c r="K206" i="1"/>
  <c r="BY205" i="1"/>
  <c r="BX205" i="1"/>
  <c r="BW205" i="1"/>
  <c r="BZ205" i="1" s="1"/>
  <c r="K205" i="1"/>
  <c r="BY204" i="1"/>
  <c r="BX204" i="1"/>
  <c r="BW204" i="1"/>
  <c r="BZ204" i="1" s="1"/>
  <c r="K204" i="1"/>
  <c r="BY203" i="1"/>
  <c r="BX203" i="1"/>
  <c r="BW203" i="1"/>
  <c r="BZ203" i="1" s="1"/>
  <c r="K203" i="1"/>
  <c r="BY202" i="1"/>
  <c r="BX202" i="1"/>
  <c r="BW202" i="1"/>
  <c r="BZ202" i="1" s="1"/>
  <c r="K202" i="1"/>
  <c r="BY201" i="1"/>
  <c r="BX201" i="1"/>
  <c r="BW201" i="1"/>
  <c r="BZ201" i="1" s="1"/>
  <c r="K201" i="1"/>
  <c r="BY200" i="1"/>
  <c r="BX200" i="1"/>
  <c r="BW200" i="1"/>
  <c r="BZ200" i="1" s="1"/>
  <c r="K200" i="1"/>
  <c r="BY199" i="1"/>
  <c r="BX199" i="1"/>
  <c r="BW199" i="1"/>
  <c r="BZ199" i="1" s="1"/>
  <c r="K199" i="1"/>
  <c r="BY198" i="1"/>
  <c r="BX198" i="1"/>
  <c r="BW198" i="1"/>
  <c r="BZ198" i="1" s="1"/>
  <c r="K198" i="1"/>
  <c r="BY197" i="1"/>
  <c r="BX197" i="1"/>
  <c r="BW197" i="1"/>
  <c r="BZ197" i="1" s="1"/>
  <c r="K197" i="1"/>
  <c r="BY196" i="1"/>
  <c r="BX196" i="1"/>
  <c r="BW196" i="1"/>
  <c r="BZ196" i="1" s="1"/>
  <c r="K196" i="1"/>
  <c r="BY195" i="1"/>
  <c r="BX195" i="1"/>
  <c r="BW195" i="1"/>
  <c r="BZ195" i="1" s="1"/>
  <c r="K195" i="1"/>
  <c r="BY194" i="1"/>
  <c r="BX194" i="1"/>
  <c r="BW194" i="1"/>
  <c r="BZ194" i="1" s="1"/>
  <c r="K194" i="1"/>
  <c r="BY193" i="1"/>
  <c r="BX193" i="1"/>
  <c r="BW193" i="1"/>
  <c r="BZ193" i="1" s="1"/>
  <c r="K193" i="1"/>
  <c r="BY192" i="1"/>
  <c r="BX192" i="1"/>
  <c r="BW192" i="1"/>
  <c r="BZ192" i="1" s="1"/>
  <c r="K192" i="1"/>
  <c r="BY191" i="1"/>
  <c r="BX191" i="1"/>
  <c r="BW191" i="1"/>
  <c r="BZ191" i="1" s="1"/>
  <c r="K191" i="1"/>
  <c r="BY190" i="1"/>
  <c r="BX190" i="1"/>
  <c r="BW190" i="1"/>
  <c r="BZ190" i="1" s="1"/>
  <c r="K190" i="1"/>
  <c r="BY189" i="1"/>
  <c r="BX189" i="1"/>
  <c r="BW189" i="1"/>
  <c r="BZ189" i="1" s="1"/>
  <c r="K189" i="1"/>
  <c r="BY188" i="1"/>
  <c r="BX188" i="1"/>
  <c r="BW188" i="1"/>
  <c r="BZ188" i="1" s="1"/>
  <c r="K188" i="1"/>
  <c r="BY187" i="1"/>
  <c r="BX187" i="1"/>
  <c r="BW187" i="1"/>
  <c r="BZ187" i="1" s="1"/>
  <c r="K187" i="1"/>
  <c r="BY186" i="1"/>
  <c r="BX186" i="1"/>
  <c r="BW186" i="1"/>
  <c r="BZ186" i="1" s="1"/>
  <c r="K186" i="1"/>
  <c r="BY185" i="1"/>
  <c r="BX185" i="1"/>
  <c r="BW185" i="1"/>
  <c r="BZ185" i="1" s="1"/>
  <c r="K185" i="1"/>
  <c r="BY184" i="1"/>
  <c r="BX184" i="1"/>
  <c r="BW184" i="1"/>
  <c r="BZ184" i="1" s="1"/>
  <c r="K184" i="1"/>
  <c r="BY183" i="1"/>
  <c r="BX183" i="1"/>
  <c r="BW183" i="1"/>
  <c r="BZ183" i="1" s="1"/>
  <c r="K183" i="1"/>
  <c r="BY182" i="1"/>
  <c r="BX182" i="1"/>
  <c r="BW182" i="1"/>
  <c r="BZ182" i="1" s="1"/>
  <c r="K182" i="1"/>
  <c r="BY181" i="1"/>
  <c r="BX181" i="1"/>
  <c r="BW181" i="1"/>
  <c r="BZ181" i="1" s="1"/>
  <c r="K181" i="1"/>
  <c r="BY180" i="1"/>
  <c r="BX180" i="1"/>
  <c r="BA180" i="1"/>
  <c r="K180" i="1"/>
  <c r="BY179" i="1"/>
  <c r="BX179" i="1"/>
  <c r="BW179" i="1"/>
  <c r="BZ179" i="1" s="1"/>
  <c r="K179" i="1"/>
  <c r="BY178" i="1"/>
  <c r="BX178" i="1"/>
  <c r="BW178" i="1"/>
  <c r="BZ178" i="1" s="1"/>
  <c r="K178" i="1"/>
  <c r="BY177" i="1"/>
  <c r="BX177" i="1"/>
  <c r="BW177" i="1"/>
  <c r="BZ177" i="1" s="1"/>
  <c r="K177" i="1"/>
  <c r="BY176" i="1"/>
  <c r="BX176" i="1"/>
  <c r="BW176" i="1"/>
  <c r="BZ176" i="1" s="1"/>
  <c r="K176" i="1"/>
  <c r="BY175" i="1"/>
  <c r="BX175" i="1"/>
  <c r="BW175" i="1"/>
  <c r="BZ175" i="1" s="1"/>
  <c r="K175" i="1"/>
  <c r="BY174" i="1"/>
  <c r="BX174" i="1"/>
  <c r="BW174" i="1"/>
  <c r="BZ174" i="1" s="1"/>
  <c r="K174" i="1"/>
  <c r="BY173" i="1"/>
  <c r="BX173" i="1"/>
  <c r="BW173" i="1"/>
  <c r="BZ173" i="1" s="1"/>
  <c r="K173" i="1"/>
  <c r="BY172" i="1"/>
  <c r="BX172" i="1"/>
  <c r="BW172" i="1"/>
  <c r="BZ172" i="1" s="1"/>
  <c r="K172" i="1"/>
  <c r="BY171" i="1"/>
  <c r="BX171" i="1"/>
  <c r="BW171" i="1"/>
  <c r="BZ171" i="1" s="1"/>
  <c r="K171" i="1"/>
  <c r="BY170" i="1"/>
  <c r="BX170" i="1"/>
  <c r="BW170" i="1"/>
  <c r="BZ170" i="1" s="1"/>
  <c r="K170" i="1"/>
  <c r="BY169" i="1"/>
  <c r="BX169" i="1"/>
  <c r="BW169" i="1"/>
  <c r="BZ169" i="1" s="1"/>
  <c r="K169" i="1"/>
  <c r="BY168" i="1"/>
  <c r="BX168" i="1"/>
  <c r="BW168" i="1"/>
  <c r="BZ168" i="1" s="1"/>
  <c r="K168" i="1"/>
  <c r="BY167" i="1"/>
  <c r="BX167" i="1"/>
  <c r="BW167" i="1"/>
  <c r="BZ167" i="1" s="1"/>
  <c r="K167" i="1"/>
  <c r="BY166" i="1"/>
  <c r="BX166" i="1"/>
  <c r="BW166" i="1"/>
  <c r="BZ166" i="1" s="1"/>
  <c r="K166" i="1"/>
  <c r="BY165" i="1"/>
  <c r="BX165" i="1"/>
  <c r="BW165" i="1"/>
  <c r="BZ165" i="1" s="1"/>
  <c r="K165" i="1"/>
  <c r="BY164" i="1"/>
  <c r="BX164" i="1"/>
  <c r="BW164" i="1"/>
  <c r="BZ164" i="1" s="1"/>
  <c r="K164" i="1"/>
  <c r="BY163" i="1"/>
  <c r="BX163" i="1"/>
  <c r="BW163" i="1"/>
  <c r="BZ163" i="1" s="1"/>
  <c r="K163" i="1"/>
  <c r="BY162" i="1"/>
  <c r="BX162" i="1"/>
  <c r="BW162" i="1"/>
  <c r="BZ162" i="1" s="1"/>
  <c r="K162" i="1"/>
  <c r="BY161" i="1"/>
  <c r="BX161" i="1"/>
  <c r="BW161" i="1"/>
  <c r="BZ161" i="1" s="1"/>
  <c r="K161" i="1"/>
  <c r="A161" i="1"/>
  <c r="A162" i="1" s="1"/>
  <c r="A163" i="1" s="1"/>
  <c r="A164" i="1" s="1"/>
  <c r="A165" i="1" s="1"/>
  <c r="A166" i="1" s="1"/>
  <c r="A167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BY160" i="1"/>
  <c r="BX160" i="1"/>
  <c r="BW160" i="1"/>
  <c r="BZ160" i="1" s="1"/>
  <c r="K160" i="1"/>
  <c r="BY159" i="1"/>
  <c r="BX159" i="1"/>
  <c r="BW159" i="1"/>
  <c r="BZ159" i="1" s="1"/>
  <c r="L159" i="1"/>
  <c r="BY158" i="1"/>
  <c r="BX158" i="1"/>
  <c r="BW158" i="1"/>
  <c r="BZ158" i="1" s="1"/>
  <c r="K158" i="1"/>
  <c r="BY157" i="1"/>
  <c r="BX157" i="1"/>
  <c r="BW157" i="1"/>
  <c r="BZ157" i="1" s="1"/>
  <c r="K157" i="1"/>
  <c r="BY156" i="1"/>
  <c r="BX156" i="1"/>
  <c r="BW156" i="1"/>
  <c r="BZ156" i="1" s="1"/>
  <c r="K156" i="1"/>
  <c r="BY155" i="1"/>
  <c r="BX155" i="1"/>
  <c r="BW155" i="1"/>
  <c r="BZ155" i="1" s="1"/>
  <c r="K155" i="1"/>
  <c r="BY154" i="1"/>
  <c r="BX154" i="1"/>
  <c r="BW154" i="1"/>
  <c r="BZ154" i="1" s="1"/>
  <c r="K154" i="1"/>
  <c r="BY153" i="1"/>
  <c r="BX153" i="1"/>
  <c r="BW153" i="1"/>
  <c r="BZ153" i="1" s="1"/>
  <c r="K153" i="1"/>
  <c r="BY152" i="1"/>
  <c r="BX152" i="1"/>
  <c r="BW152" i="1"/>
  <c r="BZ152" i="1" s="1"/>
  <c r="K152" i="1"/>
  <c r="BY151" i="1"/>
  <c r="BX151" i="1"/>
  <c r="BW151" i="1"/>
  <c r="BZ151" i="1" s="1"/>
  <c r="K151" i="1"/>
  <c r="BY150" i="1"/>
  <c r="BX150" i="1"/>
  <c r="BW150" i="1"/>
  <c r="BZ150" i="1" s="1"/>
  <c r="K150" i="1"/>
  <c r="BY149" i="1"/>
  <c r="BX149" i="1"/>
  <c r="BW149" i="1"/>
  <c r="BZ149" i="1" s="1"/>
  <c r="K149" i="1"/>
  <c r="BY148" i="1"/>
  <c r="BX148" i="1"/>
  <c r="BW148" i="1"/>
  <c r="BZ148" i="1" s="1"/>
  <c r="K148" i="1"/>
  <c r="BY147" i="1"/>
  <c r="BX147" i="1"/>
  <c r="BW147" i="1"/>
  <c r="BZ147" i="1" s="1"/>
  <c r="K147" i="1"/>
  <c r="BY146" i="1"/>
  <c r="BX146" i="1"/>
  <c r="BW146" i="1"/>
  <c r="BZ146" i="1" s="1"/>
  <c r="K146" i="1"/>
  <c r="BY145" i="1"/>
  <c r="BX145" i="1"/>
  <c r="BW145" i="1"/>
  <c r="BZ145" i="1" s="1"/>
  <c r="K145" i="1"/>
  <c r="BY144" i="1"/>
  <c r="BX144" i="1"/>
  <c r="BW144" i="1"/>
  <c r="BZ144" i="1" s="1"/>
  <c r="K144" i="1"/>
  <c r="BY143" i="1"/>
  <c r="BX143" i="1"/>
  <c r="BW143" i="1"/>
  <c r="BZ143" i="1" s="1"/>
  <c r="K143" i="1"/>
  <c r="BY142" i="1"/>
  <c r="BX142" i="1"/>
  <c r="BW142" i="1"/>
  <c r="BZ142" i="1" s="1"/>
  <c r="K142" i="1"/>
  <c r="BY141" i="1"/>
  <c r="BX141" i="1"/>
  <c r="BW141" i="1"/>
  <c r="BZ141" i="1" s="1"/>
  <c r="K141" i="1"/>
  <c r="BY140" i="1"/>
  <c r="BX140" i="1"/>
  <c r="BW140" i="1"/>
  <c r="BZ140" i="1" s="1"/>
  <c r="K140" i="1"/>
  <c r="BY139" i="1"/>
  <c r="BX139" i="1"/>
  <c r="BW139" i="1"/>
  <c r="BZ139" i="1" s="1"/>
  <c r="K139" i="1"/>
  <c r="BY138" i="1"/>
  <c r="BX138" i="1"/>
  <c r="BW138" i="1"/>
  <c r="BZ138" i="1" s="1"/>
  <c r="K138" i="1"/>
  <c r="BY137" i="1"/>
  <c r="BX137" i="1"/>
  <c r="BW137" i="1"/>
  <c r="BZ137" i="1" s="1"/>
  <c r="K137" i="1"/>
  <c r="BY136" i="1"/>
  <c r="BX136" i="1"/>
  <c r="BW136" i="1"/>
  <c r="BZ136" i="1" s="1"/>
  <c r="K136" i="1"/>
  <c r="BY135" i="1"/>
  <c r="BX135" i="1"/>
  <c r="BW135" i="1"/>
  <c r="BZ135" i="1" s="1"/>
  <c r="K135" i="1"/>
  <c r="BY134" i="1"/>
  <c r="BX134" i="1"/>
  <c r="BW134" i="1"/>
  <c r="BZ134" i="1" s="1"/>
  <c r="K134" i="1"/>
  <c r="BY133" i="1"/>
  <c r="BX133" i="1"/>
  <c r="BW133" i="1"/>
  <c r="BZ133" i="1" s="1"/>
  <c r="K133" i="1"/>
  <c r="BY132" i="1"/>
  <c r="BX132" i="1"/>
  <c r="BW132" i="1"/>
  <c r="BZ132" i="1" s="1"/>
  <c r="K132" i="1"/>
  <c r="BY131" i="1"/>
  <c r="BX131" i="1"/>
  <c r="BW131" i="1"/>
  <c r="BZ131" i="1" s="1"/>
  <c r="K131" i="1"/>
  <c r="BY130" i="1"/>
  <c r="BX130" i="1"/>
  <c r="BD130" i="1"/>
  <c r="BW130" i="1" s="1"/>
  <c r="BZ130" i="1" s="1"/>
  <c r="K130" i="1"/>
  <c r="BY129" i="1"/>
  <c r="BX129" i="1"/>
  <c r="BW129" i="1"/>
  <c r="BZ129" i="1" s="1"/>
  <c r="K129" i="1"/>
  <c r="BY128" i="1"/>
  <c r="BX128" i="1"/>
  <c r="BW128" i="1"/>
  <c r="BZ128" i="1" s="1"/>
  <c r="K128" i="1"/>
  <c r="BY127" i="1"/>
  <c r="BX127" i="1"/>
  <c r="BW127" i="1"/>
  <c r="BZ127" i="1" s="1"/>
  <c r="K127" i="1"/>
  <c r="BY126" i="1"/>
  <c r="BX126" i="1"/>
  <c r="BW126" i="1"/>
  <c r="BZ126" i="1" s="1"/>
  <c r="K126" i="1"/>
  <c r="BY125" i="1"/>
  <c r="BX125" i="1"/>
  <c r="BW125" i="1"/>
  <c r="BZ125" i="1" s="1"/>
  <c r="K125" i="1"/>
  <c r="BY124" i="1"/>
  <c r="BX124" i="1"/>
  <c r="BW124" i="1"/>
  <c r="BZ124" i="1" s="1"/>
  <c r="K124" i="1"/>
  <c r="BY123" i="1"/>
  <c r="BX123" i="1"/>
  <c r="BW123" i="1"/>
  <c r="BZ123" i="1" s="1"/>
  <c r="K123" i="1"/>
  <c r="BY122" i="1"/>
  <c r="BX122" i="1"/>
  <c r="BW122" i="1"/>
  <c r="BZ122" i="1" s="1"/>
  <c r="K122" i="1"/>
  <c r="BY121" i="1"/>
  <c r="BX121" i="1"/>
  <c r="BW121" i="1"/>
  <c r="BZ121" i="1" s="1"/>
  <c r="K121" i="1"/>
  <c r="BY120" i="1"/>
  <c r="BX120" i="1"/>
  <c r="BW120" i="1"/>
  <c r="BZ120" i="1" s="1"/>
  <c r="K120" i="1"/>
  <c r="BY119" i="1"/>
  <c r="BX119" i="1"/>
  <c r="BW119" i="1"/>
  <c r="BZ119" i="1" s="1"/>
  <c r="K119" i="1"/>
  <c r="BY118" i="1"/>
  <c r="BX118" i="1"/>
  <c r="BW118" i="1"/>
  <c r="BZ118" i="1" s="1"/>
  <c r="K118" i="1"/>
  <c r="BY117" i="1"/>
  <c r="BX117" i="1"/>
  <c r="BW117" i="1"/>
  <c r="BZ117" i="1" s="1"/>
  <c r="K117" i="1"/>
  <c r="BY116" i="1"/>
  <c r="BX116" i="1"/>
  <c r="BW116" i="1"/>
  <c r="BZ116" i="1" s="1"/>
  <c r="K116" i="1"/>
  <c r="BY115" i="1"/>
  <c r="BX115" i="1"/>
  <c r="BW115" i="1"/>
  <c r="BZ115" i="1" s="1"/>
  <c r="K115" i="1"/>
  <c r="BY114" i="1"/>
  <c r="BX114" i="1"/>
  <c r="BW114" i="1"/>
  <c r="BZ114" i="1" s="1"/>
  <c r="K114" i="1"/>
  <c r="BY113" i="1"/>
  <c r="BX113" i="1"/>
  <c r="BW113" i="1"/>
  <c r="BZ113" i="1" s="1"/>
  <c r="K113" i="1"/>
  <c r="BY112" i="1"/>
  <c r="BX112" i="1"/>
  <c r="BW112" i="1"/>
  <c r="BZ112" i="1" s="1"/>
  <c r="K112" i="1"/>
  <c r="BY111" i="1"/>
  <c r="BX111" i="1"/>
  <c r="BW111" i="1"/>
  <c r="BZ111" i="1" s="1"/>
  <c r="K111" i="1"/>
  <c r="BY110" i="1"/>
  <c r="BX110" i="1"/>
  <c r="BW110" i="1"/>
  <c r="BZ110" i="1" s="1"/>
  <c r="K110" i="1"/>
  <c r="BY109" i="1"/>
  <c r="BX109" i="1"/>
  <c r="BW109" i="1"/>
  <c r="BZ109" i="1" s="1"/>
  <c r="K109" i="1"/>
  <c r="BY108" i="1"/>
  <c r="BX108" i="1"/>
  <c r="BW108" i="1"/>
  <c r="BZ108" i="1" s="1"/>
  <c r="K108" i="1"/>
  <c r="BY107" i="1"/>
  <c r="BX107" i="1"/>
  <c r="BW107" i="1"/>
  <c r="BZ107" i="1" s="1"/>
  <c r="K107" i="1"/>
  <c r="BY106" i="1"/>
  <c r="BX106" i="1"/>
  <c r="BW106" i="1"/>
  <c r="BZ106" i="1" s="1"/>
  <c r="K106" i="1"/>
  <c r="BY105" i="1"/>
  <c r="BX105" i="1"/>
  <c r="BW105" i="1"/>
  <c r="BZ105" i="1" s="1"/>
  <c r="K105" i="1"/>
  <c r="BY104" i="1"/>
  <c r="BX104" i="1"/>
  <c r="BW104" i="1"/>
  <c r="BZ104" i="1" s="1"/>
  <c r="K104" i="1"/>
  <c r="BY103" i="1"/>
  <c r="BX103" i="1"/>
  <c r="BW103" i="1"/>
  <c r="BZ103" i="1" s="1"/>
  <c r="K103" i="1"/>
  <c r="BY102" i="1"/>
  <c r="BX102" i="1"/>
  <c r="BW102" i="1"/>
  <c r="BZ102" i="1" s="1"/>
  <c r="K102" i="1"/>
  <c r="BY101" i="1"/>
  <c r="BX101" i="1"/>
  <c r="BW101" i="1"/>
  <c r="BZ101" i="1" s="1"/>
  <c r="K101" i="1"/>
  <c r="BY100" i="1"/>
  <c r="BX100" i="1"/>
  <c r="BW100" i="1"/>
  <c r="BZ100" i="1" s="1"/>
  <c r="K100" i="1"/>
  <c r="BY99" i="1"/>
  <c r="BX99" i="1"/>
  <c r="BW99" i="1"/>
  <c r="BZ99" i="1" s="1"/>
  <c r="K99" i="1"/>
  <c r="BY98" i="1"/>
  <c r="BX98" i="1"/>
  <c r="BW98" i="1"/>
  <c r="BZ98" i="1" s="1"/>
  <c r="K98" i="1"/>
  <c r="BY97" i="1"/>
  <c r="BX97" i="1"/>
  <c r="BW97" i="1"/>
  <c r="BZ97" i="1" s="1"/>
  <c r="K97" i="1"/>
  <c r="BY96" i="1"/>
  <c r="BX96" i="1"/>
  <c r="BW96" i="1"/>
  <c r="BZ96" i="1" s="1"/>
  <c r="K96" i="1"/>
  <c r="BY95" i="1"/>
  <c r="BX95" i="1"/>
  <c r="BW95" i="1"/>
  <c r="BZ95" i="1" s="1"/>
  <c r="K95" i="1"/>
  <c r="BY94" i="1"/>
  <c r="BX94" i="1"/>
  <c r="BW94" i="1"/>
  <c r="BZ94" i="1" s="1"/>
  <c r="K94" i="1"/>
  <c r="BY93" i="1"/>
  <c r="BX93" i="1"/>
  <c r="BW93" i="1"/>
  <c r="BZ93" i="1" s="1"/>
  <c r="K93" i="1"/>
  <c r="BY92" i="1"/>
  <c r="BX92" i="1"/>
  <c r="BW92" i="1"/>
  <c r="BZ92" i="1" s="1"/>
  <c r="K92" i="1"/>
  <c r="BY91" i="1"/>
  <c r="BX91" i="1"/>
  <c r="BW91" i="1"/>
  <c r="BZ91" i="1" s="1"/>
  <c r="K91" i="1"/>
  <c r="BY90" i="1"/>
  <c r="BX90" i="1"/>
  <c r="BW90" i="1"/>
  <c r="BZ90" i="1" s="1"/>
  <c r="K90" i="1"/>
  <c r="BY89" i="1"/>
  <c r="BX89" i="1"/>
  <c r="BW89" i="1"/>
  <c r="BZ89" i="1" s="1"/>
  <c r="K89" i="1"/>
  <c r="BY88" i="1"/>
  <c r="BX88" i="1"/>
  <c r="BW88" i="1"/>
  <c r="BZ88" i="1" s="1"/>
  <c r="K88" i="1"/>
  <c r="BY87" i="1"/>
  <c r="BX87" i="1"/>
  <c r="BW87" i="1"/>
  <c r="BZ87" i="1" s="1"/>
  <c r="K87" i="1"/>
  <c r="BY86" i="1"/>
  <c r="BX86" i="1"/>
  <c r="BW86" i="1"/>
  <c r="BZ86" i="1" s="1"/>
  <c r="K86" i="1"/>
  <c r="BY85" i="1"/>
  <c r="BX85" i="1"/>
  <c r="BW85" i="1"/>
  <c r="BZ85" i="1" s="1"/>
  <c r="K85" i="1"/>
  <c r="BY84" i="1"/>
  <c r="BX84" i="1"/>
  <c r="BW84" i="1"/>
  <c r="BZ84" i="1" s="1"/>
  <c r="K84" i="1"/>
  <c r="BY83" i="1"/>
  <c r="BX83" i="1"/>
  <c r="BW83" i="1"/>
  <c r="BZ83" i="1" s="1"/>
  <c r="K83" i="1"/>
  <c r="BY82" i="1"/>
  <c r="BX82" i="1"/>
  <c r="BW82" i="1"/>
  <c r="BZ82" i="1" s="1"/>
  <c r="K82" i="1"/>
  <c r="BY81" i="1"/>
  <c r="BX81" i="1"/>
  <c r="BW81" i="1"/>
  <c r="BZ81" i="1" s="1"/>
  <c r="K81" i="1"/>
  <c r="BY80" i="1"/>
  <c r="BX80" i="1"/>
  <c r="BW80" i="1"/>
  <c r="BZ80" i="1" s="1"/>
  <c r="K80" i="1"/>
  <c r="BY79" i="1"/>
  <c r="BX79" i="1"/>
  <c r="BW79" i="1"/>
  <c r="BZ79" i="1" s="1"/>
  <c r="K79" i="1"/>
  <c r="BY78" i="1"/>
  <c r="BX78" i="1"/>
  <c r="BW78" i="1"/>
  <c r="BZ78" i="1" s="1"/>
  <c r="K78" i="1"/>
  <c r="BY77" i="1"/>
  <c r="BX77" i="1"/>
  <c r="BW77" i="1"/>
  <c r="BZ77" i="1" s="1"/>
  <c r="K77" i="1"/>
  <c r="BY76" i="1"/>
  <c r="BX76" i="1"/>
  <c r="BD76" i="1"/>
  <c r="BW76" i="1" s="1"/>
  <c r="BZ76" i="1" s="1"/>
  <c r="K76" i="1"/>
  <c r="BY75" i="1"/>
  <c r="BX75" i="1"/>
  <c r="BD75" i="1"/>
  <c r="K75" i="1"/>
  <c r="BY74" i="1"/>
  <c r="BX74" i="1"/>
  <c r="BW74" i="1"/>
  <c r="BZ74" i="1" s="1"/>
  <c r="K74" i="1"/>
  <c r="BY73" i="1"/>
  <c r="BX73" i="1"/>
  <c r="BW73" i="1"/>
  <c r="BZ73" i="1" s="1"/>
  <c r="K73" i="1"/>
  <c r="BY72" i="1"/>
  <c r="BX72" i="1"/>
  <c r="BW72" i="1"/>
  <c r="BZ72" i="1" s="1"/>
  <c r="K72" i="1"/>
  <c r="BY71" i="1"/>
  <c r="BX71" i="1"/>
  <c r="BW71" i="1"/>
  <c r="BZ71" i="1" s="1"/>
  <c r="K71" i="1"/>
  <c r="BY70" i="1"/>
  <c r="BX70" i="1"/>
  <c r="BW70" i="1"/>
  <c r="BZ70" i="1" s="1"/>
  <c r="K70" i="1"/>
  <c r="BY69" i="1"/>
  <c r="BX69" i="1"/>
  <c r="BW69" i="1"/>
  <c r="BZ69" i="1" s="1"/>
  <c r="K69" i="1"/>
  <c r="BY68" i="1"/>
  <c r="BX68" i="1"/>
  <c r="BW68" i="1"/>
  <c r="BZ68" i="1" s="1"/>
  <c r="K68" i="1"/>
  <c r="BY67" i="1"/>
  <c r="BX67" i="1"/>
  <c r="BW67" i="1"/>
  <c r="BZ67" i="1" s="1"/>
  <c r="K67" i="1"/>
  <c r="BY66" i="1"/>
  <c r="BX66" i="1"/>
  <c r="BW66" i="1"/>
  <c r="BZ66" i="1" s="1"/>
  <c r="K66" i="1"/>
  <c r="BY65" i="1"/>
  <c r="BX65" i="1"/>
  <c r="BW65" i="1"/>
  <c r="BZ65" i="1" s="1"/>
  <c r="K65" i="1"/>
  <c r="BY64" i="1"/>
  <c r="BX64" i="1"/>
  <c r="BW64" i="1"/>
  <c r="BZ64" i="1" s="1"/>
  <c r="K64" i="1"/>
  <c r="BY63" i="1"/>
  <c r="BX63" i="1"/>
  <c r="BW63" i="1"/>
  <c r="BZ63" i="1" s="1"/>
  <c r="K63" i="1"/>
  <c r="BY62" i="1"/>
  <c r="BX62" i="1"/>
  <c r="BW62" i="1"/>
  <c r="BZ62" i="1" s="1"/>
  <c r="K62" i="1"/>
  <c r="BY61" i="1"/>
  <c r="BX61" i="1"/>
  <c r="BW61" i="1"/>
  <c r="BZ61" i="1" s="1"/>
  <c r="K61" i="1"/>
  <c r="BY60" i="1"/>
  <c r="BX60" i="1"/>
  <c r="BW60" i="1"/>
  <c r="BZ60" i="1" s="1"/>
  <c r="K60" i="1"/>
  <c r="BY59" i="1"/>
  <c r="BX59" i="1"/>
  <c r="BW59" i="1"/>
  <c r="BZ59" i="1" s="1"/>
  <c r="K59" i="1"/>
  <c r="BY58" i="1"/>
  <c r="BX58" i="1"/>
  <c r="BW58" i="1"/>
  <c r="BZ58" i="1" s="1"/>
  <c r="K58" i="1"/>
  <c r="BY57" i="1"/>
  <c r="BX57" i="1"/>
  <c r="BW57" i="1"/>
  <c r="BZ57" i="1" s="1"/>
  <c r="K57" i="1"/>
  <c r="BY56" i="1"/>
  <c r="BX56" i="1"/>
  <c r="BW56" i="1"/>
  <c r="BZ56" i="1" s="1"/>
  <c r="K56" i="1"/>
  <c r="BY55" i="1"/>
  <c r="BX55" i="1"/>
  <c r="BW55" i="1"/>
  <c r="BZ55" i="1" s="1"/>
  <c r="K55" i="1"/>
  <c r="BY54" i="1"/>
  <c r="BX54" i="1"/>
  <c r="BW54" i="1"/>
  <c r="BZ54" i="1" s="1"/>
  <c r="K54" i="1"/>
  <c r="BY53" i="1"/>
  <c r="BX53" i="1"/>
  <c r="BW53" i="1"/>
  <c r="BZ53" i="1" s="1"/>
  <c r="K53" i="1"/>
  <c r="BY52" i="1"/>
  <c r="BX52" i="1"/>
  <c r="BW52" i="1"/>
  <c r="BZ52" i="1" s="1"/>
  <c r="K52" i="1"/>
  <c r="BY51" i="1"/>
  <c r="BX51" i="1"/>
  <c r="BW51" i="1"/>
  <c r="BZ51" i="1" s="1"/>
  <c r="K51" i="1"/>
  <c r="BY50" i="1"/>
  <c r="BX50" i="1"/>
  <c r="BW50" i="1"/>
  <c r="BZ50" i="1" s="1"/>
  <c r="K50" i="1"/>
  <c r="BY49" i="1"/>
  <c r="BX49" i="1"/>
  <c r="BW49" i="1"/>
  <c r="BZ49" i="1" s="1"/>
  <c r="K49" i="1"/>
  <c r="BY48" i="1"/>
  <c r="BX48" i="1"/>
  <c r="BW48" i="1"/>
  <c r="BZ48" i="1" s="1"/>
  <c r="K48" i="1"/>
  <c r="BY47" i="1"/>
  <c r="BX47" i="1"/>
  <c r="BW47" i="1"/>
  <c r="BZ47" i="1" s="1"/>
  <c r="K47" i="1"/>
  <c r="BY46" i="1"/>
  <c r="BX46" i="1"/>
  <c r="BW46" i="1"/>
  <c r="BZ46" i="1" s="1"/>
  <c r="K46" i="1"/>
  <c r="BY45" i="1"/>
  <c r="BX45" i="1"/>
  <c r="BW45" i="1"/>
  <c r="BZ45" i="1" s="1"/>
  <c r="K45" i="1"/>
  <c r="BY44" i="1"/>
  <c r="BX44" i="1"/>
  <c r="BW44" i="1"/>
  <c r="BZ44" i="1" s="1"/>
  <c r="K44" i="1"/>
  <c r="BY43" i="1"/>
  <c r="BX43" i="1"/>
  <c r="BW43" i="1"/>
  <c r="BZ43" i="1" s="1"/>
  <c r="K43" i="1"/>
  <c r="BY42" i="1"/>
  <c r="BX42" i="1"/>
  <c r="BW42" i="1"/>
  <c r="BZ42" i="1" s="1"/>
  <c r="K42" i="1"/>
  <c r="BY41" i="1"/>
  <c r="BX41" i="1"/>
  <c r="BW41" i="1"/>
  <c r="BZ41" i="1" s="1"/>
  <c r="K41" i="1"/>
  <c r="BY40" i="1"/>
  <c r="BX40" i="1"/>
  <c r="BW40" i="1"/>
  <c r="BZ40" i="1" s="1"/>
  <c r="K40" i="1"/>
  <c r="BY39" i="1"/>
  <c r="BX39" i="1"/>
  <c r="BW39" i="1"/>
  <c r="BZ39" i="1" s="1"/>
  <c r="K39" i="1"/>
  <c r="BY38" i="1"/>
  <c r="BX38" i="1"/>
  <c r="BW38" i="1"/>
  <c r="BZ38" i="1" s="1"/>
  <c r="K38" i="1"/>
  <c r="BY37" i="1"/>
  <c r="BX37" i="1"/>
  <c r="BW37" i="1"/>
  <c r="BZ37" i="1" s="1"/>
  <c r="BE37" i="1"/>
  <c r="BE228" i="1" s="1"/>
  <c r="K37" i="1"/>
  <c r="BY36" i="1"/>
  <c r="BX36" i="1"/>
  <c r="BW36" i="1"/>
  <c r="BZ36" i="1" s="1"/>
  <c r="K36" i="1"/>
  <c r="BY35" i="1"/>
  <c r="BX35" i="1"/>
  <c r="BW35" i="1"/>
  <c r="BZ35" i="1" s="1"/>
  <c r="K35" i="1"/>
  <c r="BY34" i="1"/>
  <c r="BX34" i="1"/>
  <c r="BW34" i="1"/>
  <c r="BZ34" i="1" s="1"/>
  <c r="K34" i="1"/>
  <c r="BY33" i="1"/>
  <c r="BX33" i="1"/>
  <c r="BW33" i="1"/>
  <c r="BZ33" i="1" s="1"/>
  <c r="K33" i="1"/>
  <c r="BY32" i="1"/>
  <c r="BX32" i="1"/>
  <c r="BW32" i="1"/>
  <c r="BZ32" i="1" s="1"/>
  <c r="K32" i="1"/>
  <c r="BY31" i="1"/>
  <c r="BX31" i="1"/>
  <c r="BW31" i="1"/>
  <c r="BZ31" i="1" s="1"/>
  <c r="K31" i="1"/>
  <c r="BY30" i="1"/>
  <c r="BX30" i="1"/>
  <c r="BW30" i="1"/>
  <c r="BZ30" i="1" s="1"/>
  <c r="K30" i="1"/>
  <c r="BY29" i="1"/>
  <c r="BX29" i="1"/>
  <c r="BW29" i="1"/>
  <c r="BZ29" i="1" s="1"/>
  <c r="K29" i="1"/>
  <c r="BY28" i="1"/>
  <c r="BX28" i="1"/>
  <c r="BW28" i="1"/>
  <c r="BZ28" i="1" s="1"/>
  <c r="K28" i="1"/>
  <c r="BY27" i="1"/>
  <c r="BX27" i="1"/>
  <c r="BW27" i="1"/>
  <c r="BZ27" i="1" s="1"/>
  <c r="K27" i="1"/>
  <c r="BY26" i="1"/>
  <c r="BX26" i="1"/>
  <c r="BW26" i="1"/>
  <c r="BZ26" i="1" s="1"/>
  <c r="K26" i="1"/>
  <c r="BY25" i="1"/>
  <c r="BX25" i="1"/>
  <c r="BW25" i="1"/>
  <c r="BZ25" i="1" s="1"/>
  <c r="K25" i="1"/>
  <c r="BY24" i="1"/>
  <c r="BX24" i="1"/>
  <c r="BW24" i="1"/>
  <c r="BZ24" i="1" s="1"/>
  <c r="K24" i="1"/>
  <c r="BY23" i="1"/>
  <c r="BX23" i="1"/>
  <c r="BW23" i="1"/>
  <c r="BZ23" i="1" s="1"/>
  <c r="K23" i="1"/>
  <c r="BY22" i="1"/>
  <c r="BX22" i="1"/>
  <c r="BW22" i="1"/>
  <c r="BZ22" i="1" s="1"/>
  <c r="K22" i="1"/>
  <c r="BY21" i="1"/>
  <c r="BX21" i="1"/>
  <c r="BW21" i="1"/>
  <c r="BZ21" i="1" s="1"/>
  <c r="K21" i="1"/>
  <c r="BY20" i="1"/>
  <c r="BX20" i="1"/>
  <c r="BW20" i="1"/>
  <c r="BZ20" i="1" s="1"/>
  <c r="K20" i="1"/>
  <c r="BY19" i="1"/>
  <c r="BX19" i="1"/>
  <c r="BW19" i="1"/>
  <c r="BZ19" i="1" s="1"/>
  <c r="K19" i="1"/>
  <c r="BY18" i="1"/>
  <c r="BX18" i="1"/>
  <c r="BW18" i="1"/>
  <c r="BZ18" i="1" s="1"/>
  <c r="K18" i="1"/>
  <c r="BY17" i="1"/>
  <c r="BX17" i="1"/>
  <c r="BW17" i="1"/>
  <c r="BZ17" i="1" s="1"/>
  <c r="K17" i="1"/>
  <c r="BY16" i="1"/>
  <c r="BX16" i="1"/>
  <c r="BW16" i="1"/>
  <c r="BZ16" i="1" s="1"/>
  <c r="K16" i="1"/>
  <c r="BY15" i="1"/>
  <c r="BX15" i="1"/>
  <c r="BW15" i="1"/>
  <c r="BZ15" i="1" s="1"/>
  <c r="K15" i="1"/>
  <c r="BY14" i="1"/>
  <c r="BX14" i="1"/>
  <c r="BW14" i="1"/>
  <c r="BZ14" i="1" s="1"/>
  <c r="K14" i="1"/>
  <c r="BY13" i="1"/>
  <c r="BX13" i="1"/>
  <c r="BW13" i="1"/>
  <c r="BZ13" i="1" s="1"/>
  <c r="K13" i="1"/>
  <c r="BY12" i="1"/>
  <c r="BX12" i="1"/>
  <c r="BW12" i="1"/>
  <c r="BZ12" i="1" s="1"/>
  <c r="K12" i="1"/>
  <c r="BY11" i="1"/>
  <c r="BX11" i="1"/>
  <c r="BW11" i="1"/>
  <c r="BZ11" i="1" s="1"/>
  <c r="K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7" i="1" s="1"/>
  <c r="A58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BY10" i="1"/>
  <c r="BY228" i="1" s="1"/>
  <c r="BX10" i="1"/>
  <c r="BW10" i="1"/>
  <c r="K10" i="1"/>
  <c r="BZ9" i="1"/>
  <c r="K228" i="1" l="1"/>
  <c r="L10" i="1"/>
  <c r="BZ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BD228" i="1"/>
  <c r="BW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BA228" i="1"/>
  <c r="BW180" i="1"/>
  <c r="BZ180" i="1" s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AS228" i="1"/>
  <c r="BW208" i="1"/>
  <c r="BZ208" i="1" s="1"/>
  <c r="L209" i="1"/>
  <c r="L210" i="1"/>
  <c r="L211" i="1"/>
  <c r="L212" i="1"/>
  <c r="L213" i="1"/>
  <c r="L214" i="1"/>
  <c r="L215" i="1"/>
  <c r="L216" i="1"/>
  <c r="BL228" i="1"/>
  <c r="BX216" i="1"/>
  <c r="BX228" i="1" s="1"/>
  <c r="BZ216" i="1"/>
  <c r="L217" i="1"/>
  <c r="L218" i="1"/>
  <c r="L219" i="1"/>
  <c r="L220" i="1"/>
  <c r="L221" i="1"/>
  <c r="L222" i="1"/>
  <c r="L223" i="1"/>
  <c r="L224" i="1"/>
  <c r="L225" i="1"/>
  <c r="L226" i="1"/>
  <c r="L227" i="1"/>
  <c r="BZ75" i="1" l="1"/>
  <c r="BW228" i="1"/>
  <c r="BZ228" i="1"/>
  <c r="L228" i="1"/>
</calcChain>
</file>

<file path=xl/sharedStrings.xml><?xml version="1.0" encoding="utf-8"?>
<sst xmlns="http://schemas.openxmlformats.org/spreadsheetml/2006/main" count="392" uniqueCount="309">
  <si>
    <t>2017 год</t>
  </si>
  <si>
    <t>№              п/п</t>
  </si>
  <si>
    <t>Наименование улицы,                        номер дома</t>
  </si>
  <si>
    <t>Год постройки</t>
  </si>
  <si>
    <t>Этажность</t>
  </si>
  <si>
    <t>Кол-во   квартир</t>
  </si>
  <si>
    <t>Общая    площадь дома                         м2</t>
  </si>
  <si>
    <t>Кол-во л/кл</t>
  </si>
  <si>
    <t>2023 г.</t>
  </si>
  <si>
    <t>1. Ремонт кровли (жесткая, мягкая, усиление элементов дерев. Стропильной системы)</t>
  </si>
  <si>
    <t>2. Нормали-зация температурно-влажност-ного режима</t>
  </si>
  <si>
    <t>3.1. Ремонт фасадов, крылец</t>
  </si>
  <si>
    <t>3.2. Ремонт балконов, козырьков в подъезды, подвалы, над балконами верхних этажей</t>
  </si>
  <si>
    <t>3.3. Ремонт козырьков в подъезды, подвалы, над балконами верхних этажей</t>
  </si>
  <si>
    <t>3.4. Герметизация стыков стеновых панелей</t>
  </si>
  <si>
    <t>3.5. Ремонт приямков, входов в подвалы</t>
  </si>
  <si>
    <t>4. Ремонт  лестничных клеток ППР</t>
  </si>
  <si>
    <t>5. Восстановление отделки стен, потолков технических помещений</t>
  </si>
  <si>
    <t>6. Ремонт и замена отдельных участков полов (МОП)</t>
  </si>
  <si>
    <t>7. Замена водосточных труб</t>
  </si>
  <si>
    <t>8. Замена водосточных труб (антивандальные)</t>
  </si>
  <si>
    <t>9. Ремонт отмосток</t>
  </si>
  <si>
    <t>10. Ремонт и замена дверных заполнений</t>
  </si>
  <si>
    <t>11. Установка металлических дверей (решёток) на выходы в парадные и подвальные помещения</t>
  </si>
  <si>
    <t xml:space="preserve">12. Ремонт и замена и восстановление оконных заполнений </t>
  </si>
  <si>
    <t>13. Ремонт мусоропроводов (шиберов, стволов, клапанов)</t>
  </si>
  <si>
    <t>14. Ремонт печей</t>
  </si>
  <si>
    <t>15. Устранение местных деформаций , усиление, востанвление повреждений участков фундаментов</t>
  </si>
  <si>
    <t>16. Ремонт и замена дефлекторов, оголовков труб</t>
  </si>
  <si>
    <t xml:space="preserve">17 Замена и восстановление работо-способности внутри-домовой системы вентилации </t>
  </si>
  <si>
    <t>18. Ремонт и восставновление разреш. участков троруаров, проездов, дорожек</t>
  </si>
  <si>
    <t>19. Замена почтовых ящиков</t>
  </si>
  <si>
    <t>28. АВР</t>
  </si>
  <si>
    <t>20.1. Ремонт (замена) трубопроводов ГВС</t>
  </si>
  <si>
    <t>20.2. Ремонт (замена) трубопроводов ХВС</t>
  </si>
  <si>
    <t>20.3. Ремонт (замена) трубопроводов ЦО</t>
  </si>
  <si>
    <t xml:space="preserve">20.4. Ремонт трубопроводов канализации </t>
  </si>
  <si>
    <t>21. Замена приборов  отопления</t>
  </si>
  <si>
    <t xml:space="preserve">22. Ремонт и замена запорной арматуры ЦО,ГВС,ХВС   </t>
  </si>
  <si>
    <t xml:space="preserve">23. Замена и ремонт электропроводки  </t>
  </si>
  <si>
    <t xml:space="preserve">24. Замена и ремонт аппаратов защиты ,замена установочной </t>
  </si>
  <si>
    <t>25. Ремонт ГРЩ, ВУ, ВРУ, ЭЩ и т.д.</t>
  </si>
  <si>
    <t>ИТОГО:              Стройка                                         (в т.ч. АВР)</t>
  </si>
  <si>
    <t>ИТОГО:               сантехники</t>
  </si>
  <si>
    <t>ИТОГО:           электрики</t>
  </si>
  <si>
    <t>ВСЕГО ТР:</t>
  </si>
  <si>
    <t>по лицензии</t>
  </si>
  <si>
    <t xml:space="preserve"> 1 полугодие</t>
  </si>
  <si>
    <t xml:space="preserve"> 2 полугодие</t>
  </si>
  <si>
    <t>Годовой доход по статье текущий ремонт                                         в тыс руб                                  100%</t>
  </si>
  <si>
    <t>Коэффициент сбора 95,35% в тыс.руб.</t>
  </si>
  <si>
    <t>жилая и нежилая</t>
  </si>
  <si>
    <t>т.р.</t>
  </si>
  <si>
    <t>т.м2</t>
  </si>
  <si>
    <t>шт</t>
  </si>
  <si>
    <t>т.п.м.</t>
  </si>
  <si>
    <t>т.р</t>
  </si>
  <si>
    <t>шт.л/кл</t>
  </si>
  <si>
    <t>ячейки</t>
  </si>
  <si>
    <t>т.п.м</t>
  </si>
  <si>
    <t>тыс.руб.</t>
  </si>
  <si>
    <t>1ая Нижняя 1</t>
  </si>
  <si>
    <t>1ая Нижняя 5</t>
  </si>
  <si>
    <t>до 1917</t>
  </si>
  <si>
    <t>Александровская 15/14</t>
  </si>
  <si>
    <t>Александровская 20/16</t>
  </si>
  <si>
    <t>Александровская 22/17</t>
  </si>
  <si>
    <t>Александровская 23</t>
  </si>
  <si>
    <t>Александровская 23а</t>
  </si>
  <si>
    <t>Александровская 25</t>
  </si>
  <si>
    <t>Александровская 27</t>
  </si>
  <si>
    <t>Александровская 28</t>
  </si>
  <si>
    <t>Александровская 29</t>
  </si>
  <si>
    <t>Александровская 30</t>
  </si>
  <si>
    <t>Александровская 31</t>
  </si>
  <si>
    <t>Александровская 32а</t>
  </si>
  <si>
    <t>Александровская 32б</t>
  </si>
  <si>
    <t>Александровская 32в</t>
  </si>
  <si>
    <t>Александровская 33</t>
  </si>
  <si>
    <t>Александровская 36а</t>
  </si>
  <si>
    <t>Александровская 36б</t>
  </si>
  <si>
    <t>Александровская 36в</t>
  </si>
  <si>
    <t>Александровская 40</t>
  </si>
  <si>
    <t>Александровская 42</t>
  </si>
  <si>
    <t>Александровская 43</t>
  </si>
  <si>
    <t>Александровская 45</t>
  </si>
  <si>
    <t>Александровская 5</t>
  </si>
  <si>
    <t>Александровская 9/21</t>
  </si>
  <si>
    <t>Богумиловская 13</t>
  </si>
  <si>
    <t>Богумиловская 15</t>
  </si>
  <si>
    <t xml:space="preserve"> 5-7</t>
  </si>
  <si>
    <t>Богумиловская 17</t>
  </si>
  <si>
    <t>Владимирская 18а</t>
  </si>
  <si>
    <t>Владимирская 20/2</t>
  </si>
  <si>
    <t>до 1959</t>
  </si>
  <si>
    <t>Владимирская 21</t>
  </si>
  <si>
    <t>Владимирская 22</t>
  </si>
  <si>
    <t>Владимирская 23</t>
  </si>
  <si>
    <t>Владимирская 24</t>
  </si>
  <si>
    <t>до 1961</t>
  </si>
  <si>
    <t>Владимирская 25</t>
  </si>
  <si>
    <t>Владимирская 26</t>
  </si>
  <si>
    <t>Владимирская 26а</t>
  </si>
  <si>
    <t>Владимирская 26б</t>
  </si>
  <si>
    <t>Владимирская 27</t>
  </si>
  <si>
    <t>Владимирская 30</t>
  </si>
  <si>
    <t>Владимирская 4</t>
  </si>
  <si>
    <t>Дворцовый пр 31</t>
  </si>
  <si>
    <t>Дворцовый пр 32</t>
  </si>
  <si>
    <t>Дворцовый пр 33</t>
  </si>
  <si>
    <t>Дворцовый пр 34</t>
  </si>
  <si>
    <t>Дворцовый пр 35</t>
  </si>
  <si>
    <t>Дворцовый пр 36</t>
  </si>
  <si>
    <t>Дворцовый пр 38</t>
  </si>
  <si>
    <t>Дворцовый пр 39</t>
  </si>
  <si>
    <t>Дворцовый пр 43/6</t>
  </si>
  <si>
    <t>Дворцовый пр 49</t>
  </si>
  <si>
    <t>Дворцовый пр 51</t>
  </si>
  <si>
    <t>Дворцовый пр 53</t>
  </si>
  <si>
    <t>Дворцовый пр 55/8</t>
  </si>
  <si>
    <t>Дворцовый пр 59</t>
  </si>
  <si>
    <t>Дектярева 3</t>
  </si>
  <si>
    <t>Дегтярева 25</t>
  </si>
  <si>
    <t>Дегтярева 27</t>
  </si>
  <si>
    <t>Еленинская 21</t>
  </si>
  <si>
    <t>Еленинская 27/10</t>
  </si>
  <si>
    <t>Еленинская 29</t>
  </si>
  <si>
    <t>Еленинская 31</t>
  </si>
  <si>
    <t>Еленинская 9/1</t>
  </si>
  <si>
    <t>до 1947</t>
  </si>
  <si>
    <t>Ж.Антоненко 12</t>
  </si>
  <si>
    <t>Ж.Антоненко 14а</t>
  </si>
  <si>
    <t>Ж.Антоненко 16</t>
  </si>
  <si>
    <t>Ж.Антоненко 6</t>
  </si>
  <si>
    <t>Ж.Антоненко 6 к.1</t>
  </si>
  <si>
    <t xml:space="preserve">Ж.Антоненко 8                  </t>
  </si>
  <si>
    <t>Иликовский 12</t>
  </si>
  <si>
    <t>Иликовский 24а</t>
  </si>
  <si>
    <t>Иликовский 26а</t>
  </si>
  <si>
    <t>Иликовский 28</t>
  </si>
  <si>
    <t>Иликовский 30/2</t>
  </si>
  <si>
    <t>Костылева 10/19</t>
  </si>
  <si>
    <t>Костылева 12</t>
  </si>
  <si>
    <t>до 1955</t>
  </si>
  <si>
    <t>Костылева 14</t>
  </si>
  <si>
    <t>Костылева 16</t>
  </si>
  <si>
    <t>До 1982</t>
  </si>
  <si>
    <t>Костылева 17</t>
  </si>
  <si>
    <t>Красноармейская 10</t>
  </si>
  <si>
    <t>до 1962</t>
  </si>
  <si>
    <t>Красноармейская 12</t>
  </si>
  <si>
    <t>Красноармейская 14</t>
  </si>
  <si>
    <t>Красноармейская 23</t>
  </si>
  <si>
    <t>до 1965</t>
  </si>
  <si>
    <t>Красноармейская 23а</t>
  </si>
  <si>
    <t>Красноармейская 27</t>
  </si>
  <si>
    <t>Красноармейская 29</t>
  </si>
  <si>
    <t>Красноармейская 37</t>
  </si>
  <si>
    <t>Красноармейская 37а</t>
  </si>
  <si>
    <t>Красноармейская 4</t>
  </si>
  <si>
    <t>Красноармейская 8</t>
  </si>
  <si>
    <t>Красного Флота 1</t>
  </si>
  <si>
    <t>до 1939</t>
  </si>
  <si>
    <t>Красного Флота 1а</t>
  </si>
  <si>
    <t xml:space="preserve">Красного Флота 1б            </t>
  </si>
  <si>
    <t>Красного Флота 20/41</t>
  </si>
  <si>
    <t>до 1969</t>
  </si>
  <si>
    <t>Красного Флота 3</t>
  </si>
  <si>
    <t>Красного Флота 30</t>
  </si>
  <si>
    <t>Красного Флота 30а</t>
  </si>
  <si>
    <t>Красного Флота 4</t>
  </si>
  <si>
    <t>Красного Флота 5</t>
  </si>
  <si>
    <t>Красного Флота 6</t>
  </si>
  <si>
    <t>1978, 1980</t>
  </si>
  <si>
    <t>Красного Флота 7</t>
  </si>
  <si>
    <t>до 1957</t>
  </si>
  <si>
    <t>Красного Флота 7а</t>
  </si>
  <si>
    <t>до 1958</t>
  </si>
  <si>
    <t>Красного Флота 9/46</t>
  </si>
  <si>
    <t>Кронштадтская 4</t>
  </si>
  <si>
    <t>Кронштадтская 4а</t>
  </si>
  <si>
    <t>Кронштадтская 6/49</t>
  </si>
  <si>
    <t>Кронштадтская 7</t>
  </si>
  <si>
    <t>Ломоносова 12</t>
  </si>
  <si>
    <t>Ломоносова 12а</t>
  </si>
  <si>
    <t>Ломоносова 14</t>
  </si>
  <si>
    <t>Ломоносова 14а</t>
  </si>
  <si>
    <t>Ломоносова 2</t>
  </si>
  <si>
    <t>Михайловская 10/2</t>
  </si>
  <si>
    <t>Михайловская 18а</t>
  </si>
  <si>
    <t>до 1966</t>
  </si>
  <si>
    <t>Михайловская 24/22</t>
  </si>
  <si>
    <t>Морская 84а</t>
  </si>
  <si>
    <t>Морская 86а</t>
  </si>
  <si>
    <t xml:space="preserve">Некрасова 1 </t>
  </si>
  <si>
    <t>Некрасова 1 к.2</t>
  </si>
  <si>
    <t>Ораниенбаумский 21</t>
  </si>
  <si>
    <t>Ораниенбаумский 21 к.2</t>
  </si>
  <si>
    <t>Ораниенбаумский 27</t>
  </si>
  <si>
    <t>Ораниенбаумский 27 к.2</t>
  </si>
  <si>
    <t xml:space="preserve">Ораниенбаумский 29  </t>
  </si>
  <si>
    <t>Ораниенбаумский 31</t>
  </si>
  <si>
    <t>до 1989</t>
  </si>
  <si>
    <t>9 и 6</t>
  </si>
  <si>
    <t>Ораниенбаумский 33 к.1</t>
  </si>
  <si>
    <t>Ораниенбаумский 33 к.2</t>
  </si>
  <si>
    <t>Ораниенбаумский 33 к.3</t>
  </si>
  <si>
    <t>Ораниенбаумский 37 к.1</t>
  </si>
  <si>
    <t>Ораниенбаумский 37 к.2</t>
  </si>
  <si>
    <t>Ораниенбаумский 37 к.3</t>
  </si>
  <si>
    <t>Ораниенбаумский 38</t>
  </si>
  <si>
    <t>Ораниенбаумский 39 к.2</t>
  </si>
  <si>
    <t>Ораниенбаумский 43 к.1</t>
  </si>
  <si>
    <t>Ораниенбаумский 43 к.2</t>
  </si>
  <si>
    <t>Ораниенбаумский 43 к.3</t>
  </si>
  <si>
    <t>Ораниенбаумский 45 к.3</t>
  </si>
  <si>
    <t>Ораниенбаумский 47</t>
  </si>
  <si>
    <t>Ораниенбаумский 49 к.1</t>
  </si>
  <si>
    <t>Парковая 20 к.3 стр.1</t>
  </si>
  <si>
    <t>Парковая 20 к.3 стр.2</t>
  </si>
  <si>
    <t>Парковая 20 к.3 стр.3</t>
  </si>
  <si>
    <t>Парковая 20 к.3 стр.4</t>
  </si>
  <si>
    <t>Парковая 20 к.3 стр.5</t>
  </si>
  <si>
    <t>Парковая 20 к.3 стр.6</t>
  </si>
  <si>
    <t>Парковая 20 к.3 стр.7</t>
  </si>
  <si>
    <t>Парковая 20 к.3 стр.8</t>
  </si>
  <si>
    <t>Парковая 20 к.3 стр.9</t>
  </si>
  <si>
    <t>Петровский 3/13</t>
  </si>
  <si>
    <t>Петровский 4</t>
  </si>
  <si>
    <t>до 1970</t>
  </si>
  <si>
    <t>Победы 1</t>
  </si>
  <si>
    <t>до 1963</t>
  </si>
  <si>
    <t>Победы 11</t>
  </si>
  <si>
    <t>Победы 11а</t>
  </si>
  <si>
    <t>Победы 11б</t>
  </si>
  <si>
    <t>Победы 12</t>
  </si>
  <si>
    <t>Победы 15</t>
  </si>
  <si>
    <t>Победы 16/12</t>
  </si>
  <si>
    <t xml:space="preserve"> 5-7-9</t>
  </si>
  <si>
    <t>Победы 18</t>
  </si>
  <si>
    <t>Победы 19</t>
  </si>
  <si>
    <t>Победы 2</t>
  </si>
  <si>
    <t>до 1968</t>
  </si>
  <si>
    <t>Победы 20 к.1</t>
  </si>
  <si>
    <t>Победы 21</t>
  </si>
  <si>
    <t>Победы 21а</t>
  </si>
  <si>
    <t>Победы 22/7</t>
  </si>
  <si>
    <t>Победы 23</t>
  </si>
  <si>
    <t>Победы 3</t>
  </si>
  <si>
    <t>Победы 32 к.2</t>
  </si>
  <si>
    <t>Победы 34 к.1</t>
  </si>
  <si>
    <t>Победы 36 к.1</t>
  </si>
  <si>
    <t>Победы 36 к.2</t>
  </si>
  <si>
    <t>Победы 3а</t>
  </si>
  <si>
    <t>Победы 5</t>
  </si>
  <si>
    <t>Победы 6</t>
  </si>
  <si>
    <t>Победы 9</t>
  </si>
  <si>
    <t>Профсоюзная 11а</t>
  </si>
  <si>
    <t>Профсоюзная 25</t>
  </si>
  <si>
    <t>Профсоюзная 26</t>
  </si>
  <si>
    <t>до 1960</t>
  </si>
  <si>
    <t>Пулеметчиков 20</t>
  </si>
  <si>
    <t>до 1973</t>
  </si>
  <si>
    <t>Рубакина 12</t>
  </si>
  <si>
    <t>Сафронова 1</t>
  </si>
  <si>
    <t>Сафронова 10</t>
  </si>
  <si>
    <t>Сафронова 1а</t>
  </si>
  <si>
    <t>Сафронова 2</t>
  </si>
  <si>
    <t>Сафронова 3</t>
  </si>
  <si>
    <t>Сафронова 3а</t>
  </si>
  <si>
    <t>Сафронова 4</t>
  </si>
  <si>
    <t>Сафронова 6</t>
  </si>
  <si>
    <t>Сафронова 8</t>
  </si>
  <si>
    <t>Скуридина 1</t>
  </si>
  <si>
    <t>Скуридина 2</t>
  </si>
  <si>
    <t>Скуридина 3</t>
  </si>
  <si>
    <t>Скуридина 6</t>
  </si>
  <si>
    <t>Скуридина 9</t>
  </si>
  <si>
    <t>Токарева  8</t>
  </si>
  <si>
    <t>Токарева 18а</t>
  </si>
  <si>
    <t>до 1978</t>
  </si>
  <si>
    <t>Федюнинского 14 к 1</t>
  </si>
  <si>
    <t>Федюнинского 14 к.2</t>
  </si>
  <si>
    <t xml:space="preserve">Федюнинского 16 </t>
  </si>
  <si>
    <t>1992, 1999</t>
  </si>
  <si>
    <t xml:space="preserve"> 5-9</t>
  </si>
  <si>
    <t xml:space="preserve">Федюнинского 3 к.1      </t>
  </si>
  <si>
    <t>до 1975</t>
  </si>
  <si>
    <t xml:space="preserve">Федюнинского 3 к.2     </t>
  </si>
  <si>
    <t>Федюнинского 3 к.3</t>
  </si>
  <si>
    <t>Федюнинского 5 к.1</t>
  </si>
  <si>
    <t>Федюнинского 5 к.2</t>
  </si>
  <si>
    <t>Федюнинского 5 к.4</t>
  </si>
  <si>
    <t>Швейцарская 1</t>
  </si>
  <si>
    <t>Швейцарская 10</t>
  </si>
  <si>
    <t xml:space="preserve">Швейцарская 14           </t>
  </si>
  <si>
    <t xml:space="preserve">Швейцарская 16 к.1   </t>
  </si>
  <si>
    <t xml:space="preserve">Швейцарская 18 к.1   </t>
  </si>
  <si>
    <t>Швейцарская 18 к.2</t>
  </si>
  <si>
    <t>Швейцарская 2</t>
  </si>
  <si>
    <t>Швейцарская 24</t>
  </si>
  <si>
    <t>Швейцарская 6</t>
  </si>
  <si>
    <t>Швейцарская 7</t>
  </si>
  <si>
    <t xml:space="preserve">Швейцарская 8 к.1   </t>
  </si>
  <si>
    <t>Швейцарская 8 к.2</t>
  </si>
  <si>
    <t>Швейцарская 9</t>
  </si>
  <si>
    <t>Итого, по договорам на упрапвление</t>
  </si>
  <si>
    <t>Сведения о выполнении плана по текущему ремонту за 2023 год</t>
  </si>
  <si>
    <t>ПТО Новикова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</si>
</sst>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#,##0.000"/>
    <numFmt numFmtId="167" formatCode="_-* #,##0.000\ _₽_-;\-* #,##0.000\ _₽_-;_-* &quot;-&quot;???\ _₽_-;_-@_-"/>
    <numFmt numFmtId="168" formatCode="_-* #,##0.000\ _₽_-;\-* #,##0.000\ _₽_-;_-* &quot;-&quot;??\ _₽_-;_-@_-"/>
    <numFmt numFmtId="169" formatCode="_-* #,##0.00\ _₽_-;\-* #,##0.00\ _₽_-;_-* &quot;-&quot;??\ _₽_-;_-@_-"/>
    <numFmt numFmtId="170" formatCode="_-* #,##0\ _₽_-;\-* #,##0\ _₽_-;_-* &quot;-&quot;?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169" fontId="7" fillId="0" borderId="0" applyFont="0" applyFill="0" applyBorder="0" applyAlignment="0" applyProtection="0"/>
  </cellStyleXfs>
  <cellXfs count="252">
    <xf numFmtId="0" fontId="0" fillId="0" borderId="0" xfId="0"/>
    <xf numFmtId="0" fontId="5" fillId="0" borderId="0" xfId="3" applyFont="1" applyAlignment="1">
      <alignment horizont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5" fillId="0" borderId="0" xfId="3" applyFont="1"/>
    <xf numFmtId="164" fontId="5" fillId="0" borderId="0" xfId="3" applyNumberFormat="1" applyFont="1"/>
    <xf numFmtId="165" fontId="5" fillId="0" borderId="0" xfId="1" applyNumberFormat="1" applyFont="1"/>
    <xf numFmtId="166" fontId="5" fillId="0" borderId="0" xfId="3" applyNumberFormat="1" applyFont="1"/>
    <xf numFmtId="167" fontId="5" fillId="0" borderId="0" xfId="3" applyNumberFormat="1" applyFont="1"/>
    <xf numFmtId="0" fontId="6" fillId="0" borderId="1" xfId="3" applyFont="1" applyBorder="1" applyAlignment="1">
      <alignment horizontal="center" vertical="top" wrapText="1"/>
    </xf>
    <xf numFmtId="0" fontId="6" fillId="0" borderId="0" xfId="3" applyFont="1" applyAlignment="1">
      <alignment horizontal="center" vertical="top" wrapText="1"/>
    </xf>
    <xf numFmtId="0" fontId="6" fillId="0" borderId="0" xfId="3" applyFont="1"/>
    <xf numFmtId="164" fontId="6" fillId="0" borderId="0" xfId="3" applyNumberFormat="1" applyFont="1"/>
    <xf numFmtId="167" fontId="6" fillId="0" borderId="0" xfId="4" applyNumberFormat="1" applyFont="1"/>
    <xf numFmtId="165" fontId="6" fillId="0" borderId="0" xfId="1" applyNumberFormat="1" applyFont="1"/>
    <xf numFmtId="167" fontId="6" fillId="0" borderId="0" xfId="3" applyNumberFormat="1" applyFont="1"/>
    <xf numFmtId="0" fontId="6" fillId="0" borderId="3" xfId="3" applyFont="1" applyBorder="1" applyAlignment="1">
      <alignment horizontal="center" vertical="top" wrapText="1"/>
    </xf>
    <xf numFmtId="0" fontId="6" fillId="0" borderId="3" xfId="3" applyFont="1" applyBorder="1" applyAlignment="1">
      <alignment vertical="top" wrapText="1"/>
    </xf>
    <xf numFmtId="167" fontId="6" fillId="0" borderId="3" xfId="3" applyNumberFormat="1" applyFont="1" applyBorder="1" applyAlignment="1">
      <alignment vertical="top" wrapText="1"/>
    </xf>
    <xf numFmtId="165" fontId="6" fillId="0" borderId="3" xfId="1" applyNumberFormat="1" applyFont="1" applyBorder="1" applyAlignment="1">
      <alignment vertical="top" wrapText="1"/>
    </xf>
    <xf numFmtId="0" fontId="8" fillId="0" borderId="4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10" fillId="0" borderId="11" xfId="3" applyNumberFormat="1" applyFont="1" applyBorder="1" applyAlignment="1">
      <alignment horizontal="center" vertical="center" wrapText="1"/>
    </xf>
    <xf numFmtId="164" fontId="10" fillId="0" borderId="12" xfId="3" applyNumberFormat="1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164" fontId="10" fillId="0" borderId="14" xfId="3" applyNumberFormat="1" applyFont="1" applyBorder="1" applyAlignment="1">
      <alignment horizontal="center" vertical="center" wrapText="1"/>
    </xf>
    <xf numFmtId="164" fontId="10" fillId="0" borderId="13" xfId="3" applyNumberFormat="1" applyFont="1" applyBorder="1" applyAlignment="1">
      <alignment horizontal="center" vertical="center" wrapText="1"/>
    </xf>
    <xf numFmtId="0" fontId="10" fillId="2" borderId="14" xfId="3" applyFont="1" applyFill="1" applyBorder="1" applyAlignment="1">
      <alignment horizontal="center" vertical="center" wrapText="1"/>
    </xf>
    <xf numFmtId="0" fontId="10" fillId="2" borderId="13" xfId="3" applyFont="1" applyFill="1" applyBorder="1" applyAlignment="1">
      <alignment horizontal="center" vertical="center" wrapText="1"/>
    </xf>
    <xf numFmtId="0" fontId="10" fillId="2" borderId="15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8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8" fontId="12" fillId="0" borderId="13" xfId="1" applyNumberFormat="1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 wrapText="1"/>
    </xf>
    <xf numFmtId="164" fontId="10" fillId="0" borderId="22" xfId="3" applyNumberFormat="1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164" fontId="10" fillId="0" borderId="23" xfId="3" applyNumberFormat="1" applyFont="1" applyBorder="1" applyAlignment="1">
      <alignment horizontal="center" vertical="center" wrapText="1"/>
    </xf>
    <xf numFmtId="164" fontId="10" fillId="0" borderId="0" xfId="3" applyNumberFormat="1" applyFont="1" applyAlignment="1">
      <alignment horizontal="center" vertical="center" wrapText="1"/>
    </xf>
    <xf numFmtId="0" fontId="10" fillId="2" borderId="23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0" fontId="10" fillId="2" borderId="24" xfId="3" applyFont="1" applyFill="1" applyBorder="1" applyAlignment="1">
      <alignment horizontal="center" vertical="center" wrapText="1"/>
    </xf>
    <xf numFmtId="0" fontId="10" fillId="2" borderId="18" xfId="3" applyFont="1" applyFill="1" applyBorder="1" applyAlignment="1">
      <alignment horizontal="center" vertical="center" wrapText="1"/>
    </xf>
    <xf numFmtId="0" fontId="10" fillId="2" borderId="2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8" fontId="12" fillId="0" borderId="0" xfId="1" applyNumberFormat="1" applyFont="1" applyBorder="1" applyAlignment="1">
      <alignment horizontal="center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164" fontId="10" fillId="0" borderId="2" xfId="3" applyNumberFormat="1" applyFont="1" applyBorder="1" applyAlignment="1">
      <alignment horizontal="center" vertical="center" wrapText="1"/>
    </xf>
    <xf numFmtId="164" fontId="10" fillId="0" borderId="27" xfId="3" applyNumberFormat="1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8" fillId="0" borderId="26" xfId="3" applyFont="1" applyBorder="1" applyAlignment="1">
      <alignment horizontal="center" vertical="center" wrapText="1"/>
    </xf>
    <xf numFmtId="164" fontId="10" fillId="0" borderId="26" xfId="3" applyNumberFormat="1" applyFont="1" applyBorder="1" applyAlignment="1">
      <alignment horizontal="center" vertical="center" wrapText="1"/>
    </xf>
    <xf numFmtId="164" fontId="10" fillId="0" borderId="3" xfId="3" applyNumberFormat="1" applyFont="1" applyBorder="1" applyAlignment="1">
      <alignment horizontal="center" vertical="center" wrapText="1"/>
    </xf>
    <xf numFmtId="0" fontId="10" fillId="2" borderId="26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28" xfId="3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 wrapText="1"/>
    </xf>
    <xf numFmtId="0" fontId="10" fillId="2" borderId="27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29" xfId="3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 vertical="center" wrapText="1"/>
    </xf>
    <xf numFmtId="0" fontId="9" fillId="0" borderId="3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1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21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164" fontId="10" fillId="0" borderId="10" xfId="3" applyNumberFormat="1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32" xfId="3" applyFont="1" applyBorder="1" applyAlignment="1">
      <alignment horizontal="center" vertical="center" wrapText="1"/>
    </xf>
    <xf numFmtId="165" fontId="10" fillId="0" borderId="8" xfId="1" applyNumberFormat="1" applyFont="1" applyBorder="1" applyAlignment="1">
      <alignment horizontal="center" vertical="center" wrapText="1"/>
    </xf>
    <xf numFmtId="0" fontId="10" fillId="0" borderId="33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32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164" fontId="10" fillId="0" borderId="8" xfId="3" applyNumberFormat="1" applyFont="1" applyBorder="1" applyAlignment="1">
      <alignment horizontal="center" vertical="center" wrapText="1"/>
    </xf>
    <xf numFmtId="164" fontId="10" fillId="0" borderId="32" xfId="3" applyNumberFormat="1" applyFont="1" applyBorder="1" applyAlignment="1">
      <alignment horizontal="center" vertical="center" wrapText="1"/>
    </xf>
    <xf numFmtId="164" fontId="10" fillId="0" borderId="21" xfId="3" applyNumberFormat="1" applyFont="1" applyBorder="1" applyAlignment="1">
      <alignment horizontal="center" vertical="center" wrapText="1"/>
    </xf>
    <xf numFmtId="164" fontId="10" fillId="0" borderId="9" xfId="3" applyNumberFormat="1" applyFont="1" applyBorder="1" applyAlignment="1">
      <alignment horizontal="center" vertical="center" wrapText="1"/>
    </xf>
    <xf numFmtId="0" fontId="10" fillId="2" borderId="9" xfId="3" applyFont="1" applyFill="1" applyBorder="1" applyAlignment="1">
      <alignment horizontal="center" vertical="center" wrapText="1"/>
    </xf>
    <xf numFmtId="0" fontId="10" fillId="2" borderId="32" xfId="3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top" wrapText="1"/>
    </xf>
    <xf numFmtId="0" fontId="5" fillId="0" borderId="33" xfId="3" applyFont="1" applyBorder="1" applyAlignment="1">
      <alignment horizontal="center" vertical="top" wrapText="1"/>
    </xf>
    <xf numFmtId="0" fontId="5" fillId="0" borderId="35" xfId="3" applyFont="1" applyBorder="1" applyAlignment="1">
      <alignment horizontal="center" vertical="top" wrapText="1"/>
    </xf>
    <xf numFmtId="9" fontId="12" fillId="0" borderId="0" xfId="0" applyNumberFormat="1" applyFont="1" applyAlignment="1">
      <alignment vertical="center" wrapText="1"/>
    </xf>
    <xf numFmtId="9" fontId="12" fillId="0" borderId="23" xfId="0" applyNumberFormat="1" applyFont="1" applyBorder="1" applyAlignment="1">
      <alignment vertical="center" wrapText="1"/>
    </xf>
    <xf numFmtId="9" fontId="12" fillId="0" borderId="3" xfId="0" applyNumberFormat="1" applyFont="1" applyBorder="1" applyAlignment="1">
      <alignment vertical="center" wrapText="1"/>
    </xf>
    <xf numFmtId="9" fontId="12" fillId="0" borderId="26" xfId="0" applyNumberFormat="1" applyFont="1" applyBorder="1" applyAlignment="1">
      <alignment vertical="center" wrapText="1"/>
    </xf>
    <xf numFmtId="0" fontId="5" fillId="0" borderId="8" xfId="3" applyFont="1" applyBorder="1"/>
    <xf numFmtId="0" fontId="5" fillId="0" borderId="32" xfId="3" applyFont="1" applyBorder="1"/>
    <xf numFmtId="164" fontId="5" fillId="0" borderId="10" xfId="3" applyNumberFormat="1" applyFont="1" applyBorder="1"/>
    <xf numFmtId="165" fontId="5" fillId="0" borderId="8" xfId="1" applyNumberFormat="1" applyFont="1" applyBorder="1"/>
    <xf numFmtId="0" fontId="5" fillId="0" borderId="9" xfId="3" applyFont="1" applyBorder="1"/>
    <xf numFmtId="0" fontId="5" fillId="0" borderId="10" xfId="3" applyFont="1" applyBorder="1"/>
    <xf numFmtId="0" fontId="5" fillId="0" borderId="21" xfId="3" applyFont="1" applyBorder="1"/>
    <xf numFmtId="0" fontId="5" fillId="0" borderId="20" xfId="3" applyFont="1" applyBorder="1"/>
    <xf numFmtId="164" fontId="5" fillId="0" borderId="8" xfId="3" applyNumberFormat="1" applyFont="1" applyBorder="1"/>
    <xf numFmtId="164" fontId="5" fillId="0" borderId="32" xfId="3" applyNumberFormat="1" applyFont="1" applyBorder="1"/>
    <xf numFmtId="164" fontId="5" fillId="0" borderId="21" xfId="3" applyNumberFormat="1" applyFont="1" applyBorder="1"/>
    <xf numFmtId="164" fontId="5" fillId="0" borderId="9" xfId="3" applyNumberFormat="1" applyFont="1" applyBorder="1"/>
    <xf numFmtId="0" fontId="6" fillId="0" borderId="19" xfId="3" applyFont="1" applyBorder="1"/>
    <xf numFmtId="0" fontId="6" fillId="0" borderId="1" xfId="3" applyFont="1" applyBorder="1"/>
    <xf numFmtId="0" fontId="5" fillId="0" borderId="36" xfId="3" applyFont="1" applyBorder="1"/>
    <xf numFmtId="167" fontId="0" fillId="0" borderId="37" xfId="0" applyNumberFormat="1" applyBorder="1"/>
    <xf numFmtId="0" fontId="5" fillId="0" borderId="16" xfId="3" applyFont="1" applyBorder="1" applyAlignment="1">
      <alignment horizontal="center" vertical="center" wrapText="1"/>
    </xf>
    <xf numFmtId="0" fontId="15" fillId="0" borderId="38" xfId="3" applyFont="1" applyBorder="1" applyAlignment="1">
      <alignment horizontal="justify" vertical="center" wrapText="1"/>
    </xf>
    <xf numFmtId="0" fontId="15" fillId="0" borderId="39" xfId="3" applyFont="1" applyBorder="1" applyAlignment="1">
      <alignment horizontal="center" vertical="center" wrapText="1"/>
    </xf>
    <xf numFmtId="43" fontId="15" fillId="0" borderId="39" xfId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167" fontId="5" fillId="0" borderId="42" xfId="3" applyNumberFormat="1" applyFont="1" applyBorder="1" applyAlignment="1">
      <alignment vertical="center"/>
    </xf>
    <xf numFmtId="167" fontId="5" fillId="0" borderId="43" xfId="3" applyNumberFormat="1" applyFont="1" applyBorder="1" applyAlignment="1">
      <alignment vertical="center"/>
    </xf>
    <xf numFmtId="167" fontId="5" fillId="0" borderId="45" xfId="3" applyNumberFormat="1" applyFont="1" applyBorder="1"/>
    <xf numFmtId="167" fontId="5" fillId="0" borderId="46" xfId="3" applyNumberFormat="1" applyFont="1" applyBorder="1"/>
    <xf numFmtId="167" fontId="5" fillId="0" borderId="39" xfId="3" applyNumberFormat="1" applyFont="1" applyBorder="1"/>
    <xf numFmtId="165" fontId="0" fillId="0" borderId="47" xfId="1" applyNumberFormat="1" applyFont="1" applyBorder="1"/>
    <xf numFmtId="167" fontId="5" fillId="0" borderId="42" xfId="3" applyNumberFormat="1" applyFont="1" applyBorder="1"/>
    <xf numFmtId="167" fontId="5" fillId="0" borderId="44" xfId="3" applyNumberFormat="1" applyFont="1" applyBorder="1"/>
    <xf numFmtId="167" fontId="5" fillId="0" borderId="48" xfId="3" applyNumberFormat="1" applyFont="1" applyBorder="1"/>
    <xf numFmtId="167" fontId="16" fillId="0" borderId="45" xfId="3" applyNumberFormat="1" applyFont="1" applyBorder="1"/>
    <xf numFmtId="167" fontId="16" fillId="0" borderId="46" xfId="3" applyNumberFormat="1" applyFont="1" applyBorder="1"/>
    <xf numFmtId="167" fontId="5" fillId="0" borderId="43" xfId="3" applyNumberFormat="1" applyFont="1" applyBorder="1"/>
    <xf numFmtId="167" fontId="6" fillId="0" borderId="49" xfId="3" applyNumberFormat="1" applyFont="1" applyBorder="1"/>
    <xf numFmtId="167" fontId="6" fillId="0" borderId="50" xfId="3" applyNumberFormat="1" applyFont="1" applyBorder="1"/>
    <xf numFmtId="167" fontId="6" fillId="0" borderId="51" xfId="3" applyNumberFormat="1" applyFont="1" applyBorder="1"/>
    <xf numFmtId="167" fontId="5" fillId="0" borderId="36" xfId="3" applyNumberFormat="1" applyFont="1" applyBorder="1"/>
    <xf numFmtId="167" fontId="5" fillId="0" borderId="52" xfId="3" applyNumberFormat="1" applyFont="1" applyBorder="1"/>
    <xf numFmtId="167" fontId="11" fillId="0" borderId="37" xfId="0" applyNumberFormat="1" applyFont="1" applyBorder="1"/>
    <xf numFmtId="0" fontId="15" fillId="0" borderId="47" xfId="3" applyFont="1" applyBorder="1" applyAlignment="1">
      <alignment horizontal="justify" vertical="center" wrapText="1"/>
    </xf>
    <xf numFmtId="0" fontId="15" fillId="0" borderId="53" xfId="3" applyFont="1" applyBorder="1" applyAlignment="1">
      <alignment horizontal="center" vertical="center" wrapText="1"/>
    </xf>
    <xf numFmtId="43" fontId="15" fillId="0" borderId="53" xfId="1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167" fontId="5" fillId="0" borderId="50" xfId="3" applyNumberFormat="1" applyFont="1" applyBorder="1"/>
    <xf numFmtId="167" fontId="5" fillId="0" borderId="53" xfId="3" applyNumberFormat="1" applyFont="1" applyBorder="1"/>
    <xf numFmtId="165" fontId="5" fillId="0" borderId="36" xfId="1" applyNumberFormat="1" applyFont="1" applyBorder="1"/>
    <xf numFmtId="167" fontId="5" fillId="0" borderId="49" xfId="3" applyNumberFormat="1" applyFont="1" applyBorder="1"/>
    <xf numFmtId="167" fontId="5" fillId="0" borderId="51" xfId="3" applyNumberFormat="1" applyFont="1" applyBorder="1"/>
    <xf numFmtId="167" fontId="16" fillId="0" borderId="36" xfId="3" applyNumberFormat="1" applyFont="1" applyBorder="1"/>
    <xf numFmtId="167" fontId="16" fillId="0" borderId="50" xfId="3" applyNumberFormat="1" applyFont="1" applyBorder="1"/>
    <xf numFmtId="167" fontId="5" fillId="0" borderId="37" xfId="3" applyNumberFormat="1" applyFont="1" applyBorder="1"/>
    <xf numFmtId="167" fontId="5" fillId="0" borderId="19" xfId="3" applyNumberFormat="1" applyFont="1" applyBorder="1"/>
    <xf numFmtId="168" fontId="5" fillId="0" borderId="23" xfId="5" applyNumberFormat="1" applyFont="1" applyBorder="1"/>
    <xf numFmtId="167" fontId="16" fillId="0" borderId="51" xfId="3" applyNumberFormat="1" applyFont="1" applyBorder="1"/>
    <xf numFmtId="0" fontId="17" fillId="0" borderId="16" xfId="3" applyFont="1" applyBorder="1" applyAlignment="1">
      <alignment horizontal="center" vertical="center" wrapText="1"/>
    </xf>
    <xf numFmtId="0" fontId="18" fillId="0" borderId="47" xfId="3" applyFont="1" applyBorder="1" applyAlignment="1">
      <alignment horizontal="justify" vertical="center" wrapText="1"/>
    </xf>
    <xf numFmtId="0" fontId="18" fillId="0" borderId="53" xfId="3" applyFont="1" applyBorder="1" applyAlignment="1">
      <alignment horizontal="center" vertical="center" wrapText="1"/>
    </xf>
    <xf numFmtId="43" fontId="18" fillId="0" borderId="53" xfId="1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167" fontId="17" fillId="0" borderId="42" xfId="3" applyNumberFormat="1" applyFont="1" applyBorder="1" applyAlignment="1">
      <alignment vertical="center"/>
    </xf>
    <xf numFmtId="167" fontId="17" fillId="0" borderId="43" xfId="3" applyNumberFormat="1" applyFont="1" applyBorder="1" applyAlignment="1">
      <alignment vertical="center"/>
    </xf>
    <xf numFmtId="167" fontId="17" fillId="0" borderId="36" xfId="3" applyNumberFormat="1" applyFont="1" applyBorder="1"/>
    <xf numFmtId="167" fontId="17" fillId="0" borderId="50" xfId="3" applyNumberFormat="1" applyFont="1" applyBorder="1"/>
    <xf numFmtId="167" fontId="17" fillId="0" borderId="53" xfId="3" applyNumberFormat="1" applyFont="1" applyBorder="1"/>
    <xf numFmtId="165" fontId="17" fillId="0" borderId="36" xfId="1" applyNumberFormat="1" applyFont="1" applyFill="1" applyBorder="1"/>
    <xf numFmtId="167" fontId="17" fillId="0" borderId="49" xfId="3" applyNumberFormat="1" applyFont="1" applyBorder="1"/>
    <xf numFmtId="167" fontId="17" fillId="0" borderId="51" xfId="3" applyNumberFormat="1" applyFont="1" applyBorder="1"/>
    <xf numFmtId="167" fontId="17" fillId="0" borderId="52" xfId="3" applyNumberFormat="1" applyFont="1" applyBorder="1"/>
    <xf numFmtId="167" fontId="17" fillId="0" borderId="37" xfId="3" applyNumberFormat="1" applyFont="1" applyBorder="1"/>
    <xf numFmtId="167" fontId="18" fillId="0" borderId="49" xfId="3" applyNumberFormat="1" applyFont="1" applyBorder="1"/>
    <xf numFmtId="167" fontId="18" fillId="0" borderId="50" xfId="3" applyNumberFormat="1" applyFont="1" applyBorder="1"/>
    <xf numFmtId="167" fontId="18" fillId="0" borderId="51" xfId="3" applyNumberFormat="1" applyFont="1" applyBorder="1"/>
    <xf numFmtId="0" fontId="2" fillId="0" borderId="0" xfId="0" applyFont="1"/>
    <xf numFmtId="0" fontId="15" fillId="0" borderId="47" xfId="3" applyFont="1" applyBorder="1" applyAlignment="1">
      <alignment vertical="center" wrapText="1"/>
    </xf>
    <xf numFmtId="0" fontId="15" fillId="0" borderId="54" xfId="3" applyFont="1" applyBorder="1" applyAlignment="1">
      <alignment horizontal="justify" vertical="center" wrapText="1"/>
    </xf>
    <xf numFmtId="0" fontId="15" fillId="0" borderId="55" xfId="3" applyFont="1" applyBorder="1" applyAlignment="1">
      <alignment horizontal="center" vertical="center" wrapText="1"/>
    </xf>
    <xf numFmtId="43" fontId="15" fillId="0" borderId="55" xfId="1" applyFont="1" applyFill="1" applyBorder="1" applyAlignment="1">
      <alignment horizontal="center" vertical="center" wrapText="1"/>
    </xf>
    <xf numFmtId="167" fontId="5" fillId="0" borderId="56" xfId="3" applyNumberFormat="1" applyFont="1" applyBorder="1"/>
    <xf numFmtId="167" fontId="5" fillId="0" borderId="57" xfId="3" applyNumberFormat="1" applyFont="1" applyBorder="1"/>
    <xf numFmtId="167" fontId="5" fillId="0" borderId="55" xfId="3" applyNumberFormat="1" applyFont="1" applyBorder="1"/>
    <xf numFmtId="165" fontId="5" fillId="0" borderId="56" xfId="1" applyNumberFormat="1" applyFont="1" applyBorder="1"/>
    <xf numFmtId="167" fontId="5" fillId="0" borderId="58" xfId="3" applyNumberFormat="1" applyFont="1" applyBorder="1"/>
    <xf numFmtId="167" fontId="5" fillId="0" borderId="59" xfId="3" applyNumberFormat="1" applyFont="1" applyBorder="1"/>
    <xf numFmtId="167" fontId="5" fillId="0" borderId="60" xfId="3" applyNumberFormat="1" applyFont="1" applyBorder="1"/>
    <xf numFmtId="167" fontId="16" fillId="0" borderId="56" xfId="3" applyNumberFormat="1" applyFont="1" applyBorder="1"/>
    <xf numFmtId="167" fontId="16" fillId="0" borderId="57" xfId="3" applyNumberFormat="1" applyFont="1" applyBorder="1"/>
    <xf numFmtId="167" fontId="5" fillId="0" borderId="61" xfId="3" applyNumberFormat="1" applyFont="1" applyBorder="1"/>
    <xf numFmtId="167" fontId="6" fillId="0" borderId="58" xfId="3" applyNumberFormat="1" applyFont="1" applyBorder="1"/>
    <xf numFmtId="167" fontId="6" fillId="0" borderId="57" xfId="3" applyNumberFormat="1" applyFont="1" applyBorder="1"/>
    <xf numFmtId="167" fontId="6" fillId="0" borderId="59" xfId="3" applyNumberFormat="1" applyFont="1" applyBorder="1"/>
    <xf numFmtId="0" fontId="5" fillId="0" borderId="34" xfId="3" applyFont="1" applyBorder="1" applyAlignment="1">
      <alignment vertical="center" wrapText="1"/>
    </xf>
    <xf numFmtId="0" fontId="5" fillId="0" borderId="33" xfId="3" applyFont="1" applyBorder="1" applyAlignment="1">
      <alignment vertical="center" wrapText="1"/>
    </xf>
    <xf numFmtId="0" fontId="5" fillId="0" borderId="35" xfId="3" applyFont="1" applyBorder="1" applyAlignment="1">
      <alignment vertical="center"/>
    </xf>
    <xf numFmtId="170" fontId="6" fillId="0" borderId="32" xfId="3" applyNumberFormat="1" applyFont="1" applyBorder="1" applyAlignment="1">
      <alignment vertical="center"/>
    </xf>
    <xf numFmtId="43" fontId="6" fillId="0" borderId="32" xfId="1" applyFont="1" applyBorder="1" applyAlignment="1">
      <alignment vertical="center"/>
    </xf>
    <xf numFmtId="167" fontId="6" fillId="0" borderId="2" xfId="3" applyNumberFormat="1" applyFont="1" applyBorder="1" applyAlignment="1">
      <alignment vertical="center"/>
    </xf>
    <xf numFmtId="167" fontId="6" fillId="0" borderId="26" xfId="3" applyNumberFormat="1" applyFont="1" applyBorder="1" applyAlignment="1">
      <alignment vertical="center"/>
    </xf>
    <xf numFmtId="167" fontId="6" fillId="0" borderId="21" xfId="3" applyNumberFormat="1" applyFont="1" applyBorder="1" applyAlignment="1">
      <alignment vertical="center"/>
    </xf>
    <xf numFmtId="167" fontId="20" fillId="0" borderId="8" xfId="3" applyNumberFormat="1" applyFont="1" applyBorder="1" applyAlignment="1">
      <alignment vertical="center"/>
    </xf>
    <xf numFmtId="167" fontId="20" fillId="0" borderId="32" xfId="3" applyNumberFormat="1" applyFont="1" applyBorder="1" applyAlignment="1">
      <alignment vertical="center"/>
    </xf>
    <xf numFmtId="167" fontId="20" fillId="0" borderId="35" xfId="3" applyNumberFormat="1" applyFont="1" applyBorder="1" applyAlignment="1">
      <alignment vertical="center"/>
    </xf>
    <xf numFmtId="165" fontId="20" fillId="0" borderId="8" xfId="1" applyNumberFormat="1" applyFont="1" applyBorder="1" applyAlignment="1">
      <alignment vertical="center"/>
    </xf>
    <xf numFmtId="167" fontId="20" fillId="0" borderId="33" xfId="3" applyNumberFormat="1" applyFont="1" applyBorder="1" applyAlignment="1">
      <alignment vertical="center"/>
    </xf>
    <xf numFmtId="167" fontId="20" fillId="0" borderId="20" xfId="3" applyNumberFormat="1" applyFont="1" applyBorder="1" applyAlignment="1">
      <alignment vertical="center"/>
    </xf>
    <xf numFmtId="167" fontId="20" fillId="0" borderId="21" xfId="3" applyNumberFormat="1" applyFont="1" applyBorder="1" applyAlignment="1">
      <alignment vertical="center"/>
    </xf>
    <xf numFmtId="167" fontId="20" fillId="0" borderId="34" xfId="3" applyNumberFormat="1" applyFont="1" applyBorder="1" applyAlignment="1">
      <alignment vertical="center"/>
    </xf>
    <xf numFmtId="167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9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0" fontId="20" fillId="0" borderId="2" xfId="3" applyFont="1" applyBorder="1" applyAlignment="1">
      <alignment horizontal="center" vertical="top" wrapText="1"/>
    </xf>
    <xf numFmtId="0" fontId="20" fillId="0" borderId="3" xfId="3" applyFont="1" applyBorder="1" applyAlignment="1">
      <alignment horizontal="center" vertical="top" wrapText="1"/>
    </xf>
    <xf numFmtId="0" fontId="21" fillId="0" borderId="0" xfId="0" applyFont="1"/>
    <xf numFmtId="167" fontId="22" fillId="0" borderId="37" xfId="0" applyNumberFormat="1" applyFont="1" applyBorder="1"/>
  </cellXfs>
  <cellStyles count="6">
    <cellStyle name="Обычный" xfId="0" builtinId="0"/>
    <cellStyle name="Обычный 2" xfId="3" xr:uid="{8F843518-B609-446F-A0D6-1762C9F43020}"/>
    <cellStyle name="Обычный 4" xfId="4" xr:uid="{497801D0-0C9B-4F33-B251-1125E866F7EA}"/>
    <cellStyle name="Процентный" xfId="2" builtinId="5"/>
    <cellStyle name="Финансовый" xfId="1" builtinId="3"/>
    <cellStyle name="Финансовый 2" xfId="5" xr:uid="{51C4B396-6B1D-4E09-A07D-538EFF1FBA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3E0A9-F695-4705-B35A-9A67EDD52B07}">
  <sheetPr>
    <tabColor rgb="FF9900FF"/>
  </sheetPr>
  <dimension ref="A1:CB237"/>
  <sheetViews>
    <sheetView tabSelected="1" zoomScale="90" zoomScaleNormal="90" workbookViewId="0">
      <pane xSplit="8" ySplit="8" topLeftCell="I9" activePane="bottomRight" state="frozen"/>
      <selection pane="topRight" activeCell="Q1" sqref="Q1"/>
      <selection pane="bottomLeft" activeCell="A9" sqref="A9"/>
      <selection pane="bottomRight" activeCell="D5" sqref="D5:D8"/>
    </sheetView>
  </sheetViews>
  <sheetFormatPr defaultRowHeight="14.4" x14ac:dyDescent="0.3"/>
  <cols>
    <col min="1" max="1" width="5.5546875" customWidth="1"/>
    <col min="2" max="2" width="29.44140625" customWidth="1"/>
    <col min="3" max="3" width="12.44140625" customWidth="1"/>
    <col min="4" max="4" width="7.44140625" customWidth="1"/>
    <col min="5" max="5" width="10.6640625" customWidth="1"/>
    <col min="6" max="6" width="14" customWidth="1"/>
    <col min="7" max="7" width="13.109375" customWidth="1"/>
    <col min="8" max="8" width="8" customWidth="1"/>
    <col min="9" max="10" width="8.109375" customWidth="1"/>
    <col min="11" max="13" width="14.5546875" customWidth="1"/>
    <col min="14" max="14" width="16.33203125" customWidth="1"/>
    <col min="15" max="16" width="14.5546875" customWidth="1"/>
    <col min="17" max="17" width="16.77734375" customWidth="1"/>
    <col min="18" max="18" width="8.77734375" style="243" customWidth="1"/>
    <col min="19" max="19" width="10.88671875" customWidth="1"/>
    <col min="20" max="23" width="14.5546875" customWidth="1"/>
    <col min="24" max="24" width="16.33203125" customWidth="1"/>
    <col min="25" max="25" width="14.5546875" customWidth="1"/>
    <col min="26" max="26" width="17.6640625" customWidth="1"/>
    <col min="27" max="28" width="14.5546875" customWidth="1"/>
    <col min="29" max="29" width="19.21875" customWidth="1"/>
    <col min="30" max="35" width="14.5546875" customWidth="1"/>
    <col min="36" max="37" width="10.109375" customWidth="1"/>
    <col min="38" max="44" width="14.5546875" customWidth="1"/>
    <col min="45" max="45" width="16.5546875" customWidth="1"/>
    <col min="46" max="46" width="14.5546875" customWidth="1"/>
    <col min="47" max="47" width="12.77734375" customWidth="1"/>
    <col min="48" max="50" width="14.5546875" customWidth="1"/>
    <col min="51" max="51" width="14.33203125" customWidth="1"/>
    <col min="52" max="52" width="14.5546875" customWidth="1"/>
    <col min="53" max="53" width="17.6640625" customWidth="1"/>
    <col min="54" max="55" width="14.5546875" customWidth="1"/>
    <col min="56" max="56" width="16.77734375" customWidth="1"/>
    <col min="57" max="74" width="16.109375" customWidth="1"/>
    <col min="75" max="77" width="17.88671875" customWidth="1"/>
    <col min="78" max="78" width="19.109375" customWidth="1"/>
    <col min="79" max="79" width="9.109375" customWidth="1"/>
    <col min="80" max="80" width="12" customWidth="1"/>
    <col min="81" max="89" width="8.88671875" customWidth="1"/>
    <col min="220" max="220" width="5.5546875" customWidth="1"/>
    <col min="221" max="221" width="29.44140625" customWidth="1"/>
    <col min="222" max="232" width="0" hidden="1" customWidth="1"/>
    <col min="233" max="233" width="14" customWidth="1"/>
    <col min="234" max="234" width="12.88671875" customWidth="1"/>
    <col min="235" max="235" width="13.88671875" customWidth="1"/>
    <col min="236" max="236" width="15" customWidth="1"/>
    <col min="237" max="237" width="12.88671875" customWidth="1"/>
    <col min="238" max="238" width="11.6640625" customWidth="1"/>
    <col min="239" max="239" width="13.88671875" customWidth="1"/>
    <col min="240" max="240" width="10.109375" customWidth="1"/>
    <col min="241" max="241" width="11.88671875" customWidth="1"/>
    <col min="242" max="242" width="10.44140625" customWidth="1"/>
    <col min="243" max="243" width="10.6640625" customWidth="1"/>
    <col min="244" max="244" width="11" customWidth="1"/>
    <col min="245" max="245" width="9.88671875" customWidth="1"/>
    <col min="246" max="246" width="12.88671875" customWidth="1"/>
    <col min="247" max="247" width="13" customWidth="1"/>
    <col min="248" max="248" width="15" customWidth="1"/>
    <col min="249" max="249" width="11.44140625" customWidth="1"/>
    <col min="250" max="250" width="12" customWidth="1"/>
    <col min="251" max="251" width="11.44140625" customWidth="1"/>
    <col min="252" max="252" width="13.33203125" customWidth="1"/>
    <col min="253" max="253" width="13.109375" customWidth="1"/>
    <col min="254" max="254" width="13" customWidth="1"/>
    <col min="255" max="255" width="14.6640625" customWidth="1"/>
    <col min="256" max="258" width="9.109375" customWidth="1"/>
    <col min="259" max="259" width="10.5546875" customWidth="1"/>
    <col min="260" max="261" width="9.44140625" customWidth="1"/>
    <col min="262" max="262" width="9.33203125" customWidth="1"/>
    <col min="263" max="263" width="9" customWidth="1"/>
    <col min="264" max="264" width="8.6640625" customWidth="1"/>
    <col min="265" max="265" width="9.44140625" customWidth="1"/>
    <col min="266" max="266" width="7.44140625" customWidth="1"/>
    <col min="267" max="267" width="8.33203125" customWidth="1"/>
    <col min="268" max="268" width="8" customWidth="1"/>
    <col min="269" max="269" width="11.44140625" customWidth="1"/>
    <col min="270" max="270" width="7.44140625" customWidth="1"/>
    <col min="271" max="271" width="12.109375" customWidth="1"/>
    <col min="272" max="272" width="9.6640625" customWidth="1"/>
    <col min="273" max="273" width="13.109375" customWidth="1"/>
    <col min="274" max="274" width="7.44140625" customWidth="1"/>
    <col min="275" max="275" width="20.6640625" customWidth="1"/>
    <col min="276" max="276" width="0.44140625" customWidth="1"/>
    <col min="277" max="277" width="13.33203125" customWidth="1"/>
    <col min="278" max="278" width="7.33203125" customWidth="1"/>
    <col min="279" max="279" width="13.109375" customWidth="1"/>
    <col min="476" max="476" width="5.5546875" customWidth="1"/>
    <col min="477" max="477" width="29.44140625" customWidth="1"/>
    <col min="478" max="488" width="0" hidden="1" customWidth="1"/>
    <col min="489" max="489" width="14" customWidth="1"/>
    <col min="490" max="490" width="12.88671875" customWidth="1"/>
    <col min="491" max="491" width="13.88671875" customWidth="1"/>
    <col min="492" max="492" width="15" customWidth="1"/>
    <col min="493" max="493" width="12.88671875" customWidth="1"/>
    <col min="494" max="494" width="11.6640625" customWidth="1"/>
    <col min="495" max="495" width="13.88671875" customWidth="1"/>
    <col min="496" max="496" width="10.109375" customWidth="1"/>
    <col min="497" max="497" width="11.88671875" customWidth="1"/>
    <col min="498" max="498" width="10.44140625" customWidth="1"/>
    <col min="499" max="499" width="10.6640625" customWidth="1"/>
    <col min="500" max="500" width="11" customWidth="1"/>
    <col min="501" max="501" width="9.88671875" customWidth="1"/>
    <col min="502" max="502" width="12.88671875" customWidth="1"/>
    <col min="503" max="503" width="13" customWidth="1"/>
    <col min="504" max="504" width="15" customWidth="1"/>
    <col min="505" max="505" width="11.44140625" customWidth="1"/>
    <col min="506" max="506" width="12" customWidth="1"/>
    <col min="507" max="507" width="11.44140625" customWidth="1"/>
    <col min="508" max="508" width="13.33203125" customWidth="1"/>
    <col min="509" max="509" width="13.109375" customWidth="1"/>
    <col min="510" max="510" width="13" customWidth="1"/>
    <col min="511" max="511" width="14.6640625" customWidth="1"/>
    <col min="512" max="514" width="9.109375" customWidth="1"/>
    <col min="515" max="515" width="10.5546875" customWidth="1"/>
    <col min="516" max="517" width="9.44140625" customWidth="1"/>
    <col min="518" max="518" width="9.33203125" customWidth="1"/>
    <col min="519" max="519" width="9" customWidth="1"/>
    <col min="520" max="520" width="8.6640625" customWidth="1"/>
    <col min="521" max="521" width="9.44140625" customWidth="1"/>
    <col min="522" max="522" width="7.44140625" customWidth="1"/>
    <col min="523" max="523" width="8.33203125" customWidth="1"/>
    <col min="524" max="524" width="8" customWidth="1"/>
    <col min="525" max="525" width="11.44140625" customWidth="1"/>
    <col min="526" max="526" width="7.44140625" customWidth="1"/>
    <col min="527" max="527" width="12.109375" customWidth="1"/>
    <col min="528" max="528" width="9.6640625" customWidth="1"/>
    <col min="529" max="529" width="13.109375" customWidth="1"/>
    <col min="530" max="530" width="7.44140625" customWidth="1"/>
    <col min="531" max="531" width="20.6640625" customWidth="1"/>
    <col min="532" max="532" width="0.44140625" customWidth="1"/>
    <col min="533" max="533" width="13.33203125" customWidth="1"/>
    <col min="534" max="534" width="7.33203125" customWidth="1"/>
    <col min="535" max="535" width="13.109375" customWidth="1"/>
    <col min="732" max="732" width="5.5546875" customWidth="1"/>
    <col min="733" max="733" width="29.44140625" customWidth="1"/>
    <col min="734" max="744" width="0" hidden="1" customWidth="1"/>
    <col min="745" max="745" width="14" customWidth="1"/>
    <col min="746" max="746" width="12.88671875" customWidth="1"/>
    <col min="747" max="747" width="13.88671875" customWidth="1"/>
    <col min="748" max="748" width="15" customWidth="1"/>
    <col min="749" max="749" width="12.88671875" customWidth="1"/>
    <col min="750" max="750" width="11.6640625" customWidth="1"/>
    <col min="751" max="751" width="13.88671875" customWidth="1"/>
    <col min="752" max="752" width="10.109375" customWidth="1"/>
    <col min="753" max="753" width="11.88671875" customWidth="1"/>
    <col min="754" max="754" width="10.44140625" customWidth="1"/>
    <col min="755" max="755" width="10.6640625" customWidth="1"/>
    <col min="756" max="756" width="11" customWidth="1"/>
    <col min="757" max="757" width="9.88671875" customWidth="1"/>
    <col min="758" max="758" width="12.88671875" customWidth="1"/>
    <col min="759" max="759" width="13" customWidth="1"/>
    <col min="760" max="760" width="15" customWidth="1"/>
    <col min="761" max="761" width="11.44140625" customWidth="1"/>
    <col min="762" max="762" width="12" customWidth="1"/>
    <col min="763" max="763" width="11.44140625" customWidth="1"/>
    <col min="764" max="764" width="13.33203125" customWidth="1"/>
    <col min="765" max="765" width="13.109375" customWidth="1"/>
    <col min="766" max="766" width="13" customWidth="1"/>
    <col min="767" max="767" width="14.6640625" customWidth="1"/>
    <col min="768" max="770" width="9.109375" customWidth="1"/>
    <col min="771" max="771" width="10.5546875" customWidth="1"/>
    <col min="772" max="773" width="9.44140625" customWidth="1"/>
    <col min="774" max="774" width="9.33203125" customWidth="1"/>
    <col min="775" max="775" width="9" customWidth="1"/>
    <col min="776" max="776" width="8.6640625" customWidth="1"/>
    <col min="777" max="777" width="9.44140625" customWidth="1"/>
    <col min="778" max="778" width="7.44140625" customWidth="1"/>
    <col min="779" max="779" width="8.33203125" customWidth="1"/>
    <col min="780" max="780" width="8" customWidth="1"/>
    <col min="781" max="781" width="11.44140625" customWidth="1"/>
    <col min="782" max="782" width="7.44140625" customWidth="1"/>
    <col min="783" max="783" width="12.109375" customWidth="1"/>
    <col min="784" max="784" width="9.6640625" customWidth="1"/>
    <col min="785" max="785" width="13.109375" customWidth="1"/>
    <col min="786" max="786" width="7.44140625" customWidth="1"/>
    <col min="787" max="787" width="20.6640625" customWidth="1"/>
    <col min="788" max="788" width="0.44140625" customWidth="1"/>
    <col min="789" max="789" width="13.33203125" customWidth="1"/>
    <col min="790" max="790" width="7.33203125" customWidth="1"/>
    <col min="791" max="791" width="13.109375" customWidth="1"/>
    <col min="988" max="988" width="5.5546875" customWidth="1"/>
    <col min="989" max="989" width="29.44140625" customWidth="1"/>
    <col min="990" max="1000" width="0" hidden="1" customWidth="1"/>
    <col min="1001" max="1001" width="14" customWidth="1"/>
    <col min="1002" max="1002" width="12.88671875" customWidth="1"/>
    <col min="1003" max="1003" width="13.88671875" customWidth="1"/>
    <col min="1004" max="1004" width="15" customWidth="1"/>
    <col min="1005" max="1005" width="12.88671875" customWidth="1"/>
    <col min="1006" max="1006" width="11.6640625" customWidth="1"/>
    <col min="1007" max="1007" width="13.88671875" customWidth="1"/>
    <col min="1008" max="1008" width="10.109375" customWidth="1"/>
    <col min="1009" max="1009" width="11.88671875" customWidth="1"/>
    <col min="1010" max="1010" width="10.44140625" customWidth="1"/>
    <col min="1011" max="1011" width="10.6640625" customWidth="1"/>
    <col min="1012" max="1012" width="11" customWidth="1"/>
    <col min="1013" max="1013" width="9.88671875" customWidth="1"/>
    <col min="1014" max="1014" width="12.88671875" customWidth="1"/>
    <col min="1015" max="1015" width="13" customWidth="1"/>
    <col min="1016" max="1016" width="15" customWidth="1"/>
    <col min="1017" max="1017" width="11.44140625" customWidth="1"/>
    <col min="1018" max="1018" width="12" customWidth="1"/>
    <col min="1019" max="1019" width="11.44140625" customWidth="1"/>
    <col min="1020" max="1020" width="13.33203125" customWidth="1"/>
    <col min="1021" max="1021" width="13.109375" customWidth="1"/>
    <col min="1022" max="1022" width="13" customWidth="1"/>
    <col min="1023" max="1023" width="14.6640625" customWidth="1"/>
    <col min="1024" max="1026" width="9.109375" customWidth="1"/>
    <col min="1027" max="1027" width="10.5546875" customWidth="1"/>
    <col min="1028" max="1029" width="9.44140625" customWidth="1"/>
    <col min="1030" max="1030" width="9.33203125" customWidth="1"/>
    <col min="1031" max="1031" width="9" customWidth="1"/>
    <col min="1032" max="1032" width="8.6640625" customWidth="1"/>
    <col min="1033" max="1033" width="9.44140625" customWidth="1"/>
    <col min="1034" max="1034" width="7.44140625" customWidth="1"/>
    <col min="1035" max="1035" width="8.33203125" customWidth="1"/>
    <col min="1036" max="1036" width="8" customWidth="1"/>
    <col min="1037" max="1037" width="11.44140625" customWidth="1"/>
    <col min="1038" max="1038" width="7.44140625" customWidth="1"/>
    <col min="1039" max="1039" width="12.109375" customWidth="1"/>
    <col min="1040" max="1040" width="9.6640625" customWidth="1"/>
    <col min="1041" max="1041" width="13.109375" customWidth="1"/>
    <col min="1042" max="1042" width="7.44140625" customWidth="1"/>
    <col min="1043" max="1043" width="20.6640625" customWidth="1"/>
    <col min="1044" max="1044" width="0.44140625" customWidth="1"/>
    <col min="1045" max="1045" width="13.33203125" customWidth="1"/>
    <col min="1046" max="1046" width="7.33203125" customWidth="1"/>
    <col min="1047" max="1047" width="13.109375" customWidth="1"/>
    <col min="1244" max="1244" width="5.5546875" customWidth="1"/>
    <col min="1245" max="1245" width="29.44140625" customWidth="1"/>
    <col min="1246" max="1256" width="0" hidden="1" customWidth="1"/>
    <col min="1257" max="1257" width="14" customWidth="1"/>
    <col min="1258" max="1258" width="12.88671875" customWidth="1"/>
    <col min="1259" max="1259" width="13.88671875" customWidth="1"/>
    <col min="1260" max="1260" width="15" customWidth="1"/>
    <col min="1261" max="1261" width="12.88671875" customWidth="1"/>
    <col min="1262" max="1262" width="11.6640625" customWidth="1"/>
    <col min="1263" max="1263" width="13.88671875" customWidth="1"/>
    <col min="1264" max="1264" width="10.109375" customWidth="1"/>
    <col min="1265" max="1265" width="11.88671875" customWidth="1"/>
    <col min="1266" max="1266" width="10.44140625" customWidth="1"/>
    <col min="1267" max="1267" width="10.6640625" customWidth="1"/>
    <col min="1268" max="1268" width="11" customWidth="1"/>
    <col min="1269" max="1269" width="9.88671875" customWidth="1"/>
    <col min="1270" max="1270" width="12.88671875" customWidth="1"/>
    <col min="1271" max="1271" width="13" customWidth="1"/>
    <col min="1272" max="1272" width="15" customWidth="1"/>
    <col min="1273" max="1273" width="11.44140625" customWidth="1"/>
    <col min="1274" max="1274" width="12" customWidth="1"/>
    <col min="1275" max="1275" width="11.44140625" customWidth="1"/>
    <col min="1276" max="1276" width="13.33203125" customWidth="1"/>
    <col min="1277" max="1277" width="13.109375" customWidth="1"/>
    <col min="1278" max="1278" width="13" customWidth="1"/>
    <col min="1279" max="1279" width="14.6640625" customWidth="1"/>
    <col min="1280" max="1282" width="9.109375" customWidth="1"/>
    <col min="1283" max="1283" width="10.5546875" customWidth="1"/>
    <col min="1284" max="1285" width="9.44140625" customWidth="1"/>
    <col min="1286" max="1286" width="9.33203125" customWidth="1"/>
    <col min="1287" max="1287" width="9" customWidth="1"/>
    <col min="1288" max="1288" width="8.6640625" customWidth="1"/>
    <col min="1289" max="1289" width="9.44140625" customWidth="1"/>
    <col min="1290" max="1290" width="7.44140625" customWidth="1"/>
    <col min="1291" max="1291" width="8.33203125" customWidth="1"/>
    <col min="1292" max="1292" width="8" customWidth="1"/>
    <col min="1293" max="1293" width="11.44140625" customWidth="1"/>
    <col min="1294" max="1294" width="7.44140625" customWidth="1"/>
    <col min="1295" max="1295" width="12.109375" customWidth="1"/>
    <col min="1296" max="1296" width="9.6640625" customWidth="1"/>
    <col min="1297" max="1297" width="13.109375" customWidth="1"/>
    <col min="1298" max="1298" width="7.44140625" customWidth="1"/>
    <col min="1299" max="1299" width="20.6640625" customWidth="1"/>
    <col min="1300" max="1300" width="0.44140625" customWidth="1"/>
    <col min="1301" max="1301" width="13.33203125" customWidth="1"/>
    <col min="1302" max="1302" width="7.33203125" customWidth="1"/>
    <col min="1303" max="1303" width="13.109375" customWidth="1"/>
    <col min="1500" max="1500" width="5.5546875" customWidth="1"/>
    <col min="1501" max="1501" width="29.44140625" customWidth="1"/>
    <col min="1502" max="1512" width="0" hidden="1" customWidth="1"/>
    <col min="1513" max="1513" width="14" customWidth="1"/>
    <col min="1514" max="1514" width="12.88671875" customWidth="1"/>
    <col min="1515" max="1515" width="13.88671875" customWidth="1"/>
    <col min="1516" max="1516" width="15" customWidth="1"/>
    <col min="1517" max="1517" width="12.88671875" customWidth="1"/>
    <col min="1518" max="1518" width="11.6640625" customWidth="1"/>
    <col min="1519" max="1519" width="13.88671875" customWidth="1"/>
    <col min="1520" max="1520" width="10.109375" customWidth="1"/>
    <col min="1521" max="1521" width="11.88671875" customWidth="1"/>
    <col min="1522" max="1522" width="10.44140625" customWidth="1"/>
    <col min="1523" max="1523" width="10.6640625" customWidth="1"/>
    <col min="1524" max="1524" width="11" customWidth="1"/>
    <col min="1525" max="1525" width="9.88671875" customWidth="1"/>
    <col min="1526" max="1526" width="12.88671875" customWidth="1"/>
    <col min="1527" max="1527" width="13" customWidth="1"/>
    <col min="1528" max="1528" width="15" customWidth="1"/>
    <col min="1529" max="1529" width="11.44140625" customWidth="1"/>
    <col min="1530" max="1530" width="12" customWidth="1"/>
    <col min="1531" max="1531" width="11.44140625" customWidth="1"/>
    <col min="1532" max="1532" width="13.33203125" customWidth="1"/>
    <col min="1533" max="1533" width="13.109375" customWidth="1"/>
    <col min="1534" max="1534" width="13" customWidth="1"/>
    <col min="1535" max="1535" width="14.6640625" customWidth="1"/>
    <col min="1536" max="1538" width="9.109375" customWidth="1"/>
    <col min="1539" max="1539" width="10.5546875" customWidth="1"/>
    <col min="1540" max="1541" width="9.44140625" customWidth="1"/>
    <col min="1542" max="1542" width="9.33203125" customWidth="1"/>
    <col min="1543" max="1543" width="9" customWidth="1"/>
    <col min="1544" max="1544" width="8.6640625" customWidth="1"/>
    <col min="1545" max="1545" width="9.44140625" customWidth="1"/>
    <col min="1546" max="1546" width="7.44140625" customWidth="1"/>
    <col min="1547" max="1547" width="8.33203125" customWidth="1"/>
    <col min="1548" max="1548" width="8" customWidth="1"/>
    <col min="1549" max="1549" width="11.44140625" customWidth="1"/>
    <col min="1550" max="1550" width="7.44140625" customWidth="1"/>
    <col min="1551" max="1551" width="12.109375" customWidth="1"/>
    <col min="1552" max="1552" width="9.6640625" customWidth="1"/>
    <col min="1553" max="1553" width="13.109375" customWidth="1"/>
    <col min="1554" max="1554" width="7.44140625" customWidth="1"/>
    <col min="1555" max="1555" width="20.6640625" customWidth="1"/>
    <col min="1556" max="1556" width="0.44140625" customWidth="1"/>
    <col min="1557" max="1557" width="13.33203125" customWidth="1"/>
    <col min="1558" max="1558" width="7.33203125" customWidth="1"/>
    <col min="1559" max="1559" width="13.109375" customWidth="1"/>
    <col min="1756" max="1756" width="5.5546875" customWidth="1"/>
    <col min="1757" max="1757" width="29.44140625" customWidth="1"/>
    <col min="1758" max="1768" width="0" hidden="1" customWidth="1"/>
    <col min="1769" max="1769" width="14" customWidth="1"/>
    <col min="1770" max="1770" width="12.88671875" customWidth="1"/>
    <col min="1771" max="1771" width="13.88671875" customWidth="1"/>
    <col min="1772" max="1772" width="15" customWidth="1"/>
    <col min="1773" max="1773" width="12.88671875" customWidth="1"/>
    <col min="1774" max="1774" width="11.6640625" customWidth="1"/>
    <col min="1775" max="1775" width="13.88671875" customWidth="1"/>
    <col min="1776" max="1776" width="10.109375" customWidth="1"/>
    <col min="1777" max="1777" width="11.88671875" customWidth="1"/>
    <col min="1778" max="1778" width="10.44140625" customWidth="1"/>
    <col min="1779" max="1779" width="10.6640625" customWidth="1"/>
    <col min="1780" max="1780" width="11" customWidth="1"/>
    <col min="1781" max="1781" width="9.88671875" customWidth="1"/>
    <col min="1782" max="1782" width="12.88671875" customWidth="1"/>
    <col min="1783" max="1783" width="13" customWidth="1"/>
    <col min="1784" max="1784" width="15" customWidth="1"/>
    <col min="1785" max="1785" width="11.44140625" customWidth="1"/>
    <col min="1786" max="1786" width="12" customWidth="1"/>
    <col min="1787" max="1787" width="11.44140625" customWidth="1"/>
    <col min="1788" max="1788" width="13.33203125" customWidth="1"/>
    <col min="1789" max="1789" width="13.109375" customWidth="1"/>
    <col min="1790" max="1790" width="13" customWidth="1"/>
    <col min="1791" max="1791" width="14.6640625" customWidth="1"/>
    <col min="1792" max="1794" width="9.109375" customWidth="1"/>
    <col min="1795" max="1795" width="10.5546875" customWidth="1"/>
    <col min="1796" max="1797" width="9.44140625" customWidth="1"/>
    <col min="1798" max="1798" width="9.33203125" customWidth="1"/>
    <col min="1799" max="1799" width="9" customWidth="1"/>
    <col min="1800" max="1800" width="8.6640625" customWidth="1"/>
    <col min="1801" max="1801" width="9.44140625" customWidth="1"/>
    <col min="1802" max="1802" width="7.44140625" customWidth="1"/>
    <col min="1803" max="1803" width="8.33203125" customWidth="1"/>
    <col min="1804" max="1804" width="8" customWidth="1"/>
    <col min="1805" max="1805" width="11.44140625" customWidth="1"/>
    <col min="1806" max="1806" width="7.44140625" customWidth="1"/>
    <col min="1807" max="1807" width="12.109375" customWidth="1"/>
    <col min="1808" max="1808" width="9.6640625" customWidth="1"/>
    <col min="1809" max="1809" width="13.109375" customWidth="1"/>
    <col min="1810" max="1810" width="7.44140625" customWidth="1"/>
    <col min="1811" max="1811" width="20.6640625" customWidth="1"/>
    <col min="1812" max="1812" width="0.44140625" customWidth="1"/>
    <col min="1813" max="1813" width="13.33203125" customWidth="1"/>
    <col min="1814" max="1814" width="7.33203125" customWidth="1"/>
    <col min="1815" max="1815" width="13.109375" customWidth="1"/>
    <col min="2012" max="2012" width="5.5546875" customWidth="1"/>
    <col min="2013" max="2013" width="29.44140625" customWidth="1"/>
    <col min="2014" max="2024" width="0" hidden="1" customWidth="1"/>
    <col min="2025" max="2025" width="14" customWidth="1"/>
    <col min="2026" max="2026" width="12.88671875" customWidth="1"/>
    <col min="2027" max="2027" width="13.88671875" customWidth="1"/>
    <col min="2028" max="2028" width="15" customWidth="1"/>
    <col min="2029" max="2029" width="12.88671875" customWidth="1"/>
    <col min="2030" max="2030" width="11.6640625" customWidth="1"/>
    <col min="2031" max="2031" width="13.88671875" customWidth="1"/>
    <col min="2032" max="2032" width="10.109375" customWidth="1"/>
    <col min="2033" max="2033" width="11.88671875" customWidth="1"/>
    <col min="2034" max="2034" width="10.44140625" customWidth="1"/>
    <col min="2035" max="2035" width="10.6640625" customWidth="1"/>
    <col min="2036" max="2036" width="11" customWidth="1"/>
    <col min="2037" max="2037" width="9.88671875" customWidth="1"/>
    <col min="2038" max="2038" width="12.88671875" customWidth="1"/>
    <col min="2039" max="2039" width="13" customWidth="1"/>
    <col min="2040" max="2040" width="15" customWidth="1"/>
    <col min="2041" max="2041" width="11.44140625" customWidth="1"/>
    <col min="2042" max="2042" width="12" customWidth="1"/>
    <col min="2043" max="2043" width="11.44140625" customWidth="1"/>
    <col min="2044" max="2044" width="13.33203125" customWidth="1"/>
    <col min="2045" max="2045" width="13.109375" customWidth="1"/>
    <col min="2046" max="2046" width="13" customWidth="1"/>
    <col min="2047" max="2047" width="14.6640625" customWidth="1"/>
    <col min="2048" max="2050" width="9.109375" customWidth="1"/>
    <col min="2051" max="2051" width="10.5546875" customWidth="1"/>
    <col min="2052" max="2053" width="9.44140625" customWidth="1"/>
    <col min="2054" max="2054" width="9.33203125" customWidth="1"/>
    <col min="2055" max="2055" width="9" customWidth="1"/>
    <col min="2056" max="2056" width="8.6640625" customWidth="1"/>
    <col min="2057" max="2057" width="9.44140625" customWidth="1"/>
    <col min="2058" max="2058" width="7.44140625" customWidth="1"/>
    <col min="2059" max="2059" width="8.33203125" customWidth="1"/>
    <col min="2060" max="2060" width="8" customWidth="1"/>
    <col min="2061" max="2061" width="11.44140625" customWidth="1"/>
    <col min="2062" max="2062" width="7.44140625" customWidth="1"/>
    <col min="2063" max="2063" width="12.109375" customWidth="1"/>
    <col min="2064" max="2064" width="9.6640625" customWidth="1"/>
    <col min="2065" max="2065" width="13.109375" customWidth="1"/>
    <col min="2066" max="2066" width="7.44140625" customWidth="1"/>
    <col min="2067" max="2067" width="20.6640625" customWidth="1"/>
    <col min="2068" max="2068" width="0.44140625" customWidth="1"/>
    <col min="2069" max="2069" width="13.33203125" customWidth="1"/>
    <col min="2070" max="2070" width="7.33203125" customWidth="1"/>
    <col min="2071" max="2071" width="13.109375" customWidth="1"/>
    <col min="2268" max="2268" width="5.5546875" customWidth="1"/>
    <col min="2269" max="2269" width="29.44140625" customWidth="1"/>
    <col min="2270" max="2280" width="0" hidden="1" customWidth="1"/>
    <col min="2281" max="2281" width="14" customWidth="1"/>
    <col min="2282" max="2282" width="12.88671875" customWidth="1"/>
    <col min="2283" max="2283" width="13.88671875" customWidth="1"/>
    <col min="2284" max="2284" width="15" customWidth="1"/>
    <col min="2285" max="2285" width="12.88671875" customWidth="1"/>
    <col min="2286" max="2286" width="11.6640625" customWidth="1"/>
    <col min="2287" max="2287" width="13.88671875" customWidth="1"/>
    <col min="2288" max="2288" width="10.109375" customWidth="1"/>
    <col min="2289" max="2289" width="11.88671875" customWidth="1"/>
    <col min="2290" max="2290" width="10.44140625" customWidth="1"/>
    <col min="2291" max="2291" width="10.6640625" customWidth="1"/>
    <col min="2292" max="2292" width="11" customWidth="1"/>
    <col min="2293" max="2293" width="9.88671875" customWidth="1"/>
    <col min="2294" max="2294" width="12.88671875" customWidth="1"/>
    <col min="2295" max="2295" width="13" customWidth="1"/>
    <col min="2296" max="2296" width="15" customWidth="1"/>
    <col min="2297" max="2297" width="11.44140625" customWidth="1"/>
    <col min="2298" max="2298" width="12" customWidth="1"/>
    <col min="2299" max="2299" width="11.44140625" customWidth="1"/>
    <col min="2300" max="2300" width="13.33203125" customWidth="1"/>
    <col min="2301" max="2301" width="13.109375" customWidth="1"/>
    <col min="2302" max="2302" width="13" customWidth="1"/>
    <col min="2303" max="2303" width="14.6640625" customWidth="1"/>
    <col min="2304" max="2306" width="9.109375" customWidth="1"/>
    <col min="2307" max="2307" width="10.5546875" customWidth="1"/>
    <col min="2308" max="2309" width="9.44140625" customWidth="1"/>
    <col min="2310" max="2310" width="9.33203125" customWidth="1"/>
    <col min="2311" max="2311" width="9" customWidth="1"/>
    <col min="2312" max="2312" width="8.6640625" customWidth="1"/>
    <col min="2313" max="2313" width="9.44140625" customWidth="1"/>
    <col min="2314" max="2314" width="7.44140625" customWidth="1"/>
    <col min="2315" max="2315" width="8.33203125" customWidth="1"/>
    <col min="2316" max="2316" width="8" customWidth="1"/>
    <col min="2317" max="2317" width="11.44140625" customWidth="1"/>
    <col min="2318" max="2318" width="7.44140625" customWidth="1"/>
    <col min="2319" max="2319" width="12.109375" customWidth="1"/>
    <col min="2320" max="2320" width="9.6640625" customWidth="1"/>
    <col min="2321" max="2321" width="13.109375" customWidth="1"/>
    <col min="2322" max="2322" width="7.44140625" customWidth="1"/>
    <col min="2323" max="2323" width="20.6640625" customWidth="1"/>
    <col min="2324" max="2324" width="0.44140625" customWidth="1"/>
    <col min="2325" max="2325" width="13.33203125" customWidth="1"/>
    <col min="2326" max="2326" width="7.33203125" customWidth="1"/>
    <col min="2327" max="2327" width="13.109375" customWidth="1"/>
    <col min="2524" max="2524" width="5.5546875" customWidth="1"/>
    <col min="2525" max="2525" width="29.44140625" customWidth="1"/>
    <col min="2526" max="2536" width="0" hidden="1" customWidth="1"/>
    <col min="2537" max="2537" width="14" customWidth="1"/>
    <col min="2538" max="2538" width="12.88671875" customWidth="1"/>
    <col min="2539" max="2539" width="13.88671875" customWidth="1"/>
    <col min="2540" max="2540" width="15" customWidth="1"/>
    <col min="2541" max="2541" width="12.88671875" customWidth="1"/>
    <col min="2542" max="2542" width="11.6640625" customWidth="1"/>
    <col min="2543" max="2543" width="13.88671875" customWidth="1"/>
    <col min="2544" max="2544" width="10.109375" customWidth="1"/>
    <col min="2545" max="2545" width="11.88671875" customWidth="1"/>
    <col min="2546" max="2546" width="10.44140625" customWidth="1"/>
    <col min="2547" max="2547" width="10.6640625" customWidth="1"/>
    <col min="2548" max="2548" width="11" customWidth="1"/>
    <col min="2549" max="2549" width="9.88671875" customWidth="1"/>
    <col min="2550" max="2550" width="12.88671875" customWidth="1"/>
    <col min="2551" max="2551" width="13" customWidth="1"/>
    <col min="2552" max="2552" width="15" customWidth="1"/>
    <col min="2553" max="2553" width="11.44140625" customWidth="1"/>
    <col min="2554" max="2554" width="12" customWidth="1"/>
    <col min="2555" max="2555" width="11.44140625" customWidth="1"/>
    <col min="2556" max="2556" width="13.33203125" customWidth="1"/>
    <col min="2557" max="2557" width="13.109375" customWidth="1"/>
    <col min="2558" max="2558" width="13" customWidth="1"/>
    <col min="2559" max="2559" width="14.6640625" customWidth="1"/>
    <col min="2560" max="2562" width="9.109375" customWidth="1"/>
    <col min="2563" max="2563" width="10.5546875" customWidth="1"/>
    <col min="2564" max="2565" width="9.44140625" customWidth="1"/>
    <col min="2566" max="2566" width="9.33203125" customWidth="1"/>
    <col min="2567" max="2567" width="9" customWidth="1"/>
    <col min="2568" max="2568" width="8.6640625" customWidth="1"/>
    <col min="2569" max="2569" width="9.44140625" customWidth="1"/>
    <col min="2570" max="2570" width="7.44140625" customWidth="1"/>
    <col min="2571" max="2571" width="8.33203125" customWidth="1"/>
    <col min="2572" max="2572" width="8" customWidth="1"/>
    <col min="2573" max="2573" width="11.44140625" customWidth="1"/>
    <col min="2574" max="2574" width="7.44140625" customWidth="1"/>
    <col min="2575" max="2575" width="12.109375" customWidth="1"/>
    <col min="2576" max="2576" width="9.6640625" customWidth="1"/>
    <col min="2577" max="2577" width="13.109375" customWidth="1"/>
    <col min="2578" max="2578" width="7.44140625" customWidth="1"/>
    <col min="2579" max="2579" width="20.6640625" customWidth="1"/>
    <col min="2580" max="2580" width="0.44140625" customWidth="1"/>
    <col min="2581" max="2581" width="13.33203125" customWidth="1"/>
    <col min="2582" max="2582" width="7.33203125" customWidth="1"/>
    <col min="2583" max="2583" width="13.109375" customWidth="1"/>
    <col min="2780" max="2780" width="5.5546875" customWidth="1"/>
    <col min="2781" max="2781" width="29.44140625" customWidth="1"/>
    <col min="2782" max="2792" width="0" hidden="1" customWidth="1"/>
    <col min="2793" max="2793" width="14" customWidth="1"/>
    <col min="2794" max="2794" width="12.88671875" customWidth="1"/>
    <col min="2795" max="2795" width="13.88671875" customWidth="1"/>
    <col min="2796" max="2796" width="15" customWidth="1"/>
    <col min="2797" max="2797" width="12.88671875" customWidth="1"/>
    <col min="2798" max="2798" width="11.6640625" customWidth="1"/>
    <col min="2799" max="2799" width="13.88671875" customWidth="1"/>
    <col min="2800" max="2800" width="10.109375" customWidth="1"/>
    <col min="2801" max="2801" width="11.88671875" customWidth="1"/>
    <col min="2802" max="2802" width="10.44140625" customWidth="1"/>
    <col min="2803" max="2803" width="10.6640625" customWidth="1"/>
    <col min="2804" max="2804" width="11" customWidth="1"/>
    <col min="2805" max="2805" width="9.88671875" customWidth="1"/>
    <col min="2806" max="2806" width="12.88671875" customWidth="1"/>
    <col min="2807" max="2807" width="13" customWidth="1"/>
    <col min="2808" max="2808" width="15" customWidth="1"/>
    <col min="2809" max="2809" width="11.44140625" customWidth="1"/>
    <col min="2810" max="2810" width="12" customWidth="1"/>
    <col min="2811" max="2811" width="11.44140625" customWidth="1"/>
    <col min="2812" max="2812" width="13.33203125" customWidth="1"/>
    <col min="2813" max="2813" width="13.109375" customWidth="1"/>
    <col min="2814" max="2814" width="13" customWidth="1"/>
    <col min="2815" max="2815" width="14.6640625" customWidth="1"/>
    <col min="2816" max="2818" width="9.109375" customWidth="1"/>
    <col min="2819" max="2819" width="10.5546875" customWidth="1"/>
    <col min="2820" max="2821" width="9.44140625" customWidth="1"/>
    <col min="2822" max="2822" width="9.33203125" customWidth="1"/>
    <col min="2823" max="2823" width="9" customWidth="1"/>
    <col min="2824" max="2824" width="8.6640625" customWidth="1"/>
    <col min="2825" max="2825" width="9.44140625" customWidth="1"/>
    <col min="2826" max="2826" width="7.44140625" customWidth="1"/>
    <col min="2827" max="2827" width="8.33203125" customWidth="1"/>
    <col min="2828" max="2828" width="8" customWidth="1"/>
    <col min="2829" max="2829" width="11.44140625" customWidth="1"/>
    <col min="2830" max="2830" width="7.44140625" customWidth="1"/>
    <col min="2831" max="2831" width="12.109375" customWidth="1"/>
    <col min="2832" max="2832" width="9.6640625" customWidth="1"/>
    <col min="2833" max="2833" width="13.109375" customWidth="1"/>
    <col min="2834" max="2834" width="7.44140625" customWidth="1"/>
    <col min="2835" max="2835" width="20.6640625" customWidth="1"/>
    <col min="2836" max="2836" width="0.44140625" customWidth="1"/>
    <col min="2837" max="2837" width="13.33203125" customWidth="1"/>
    <col min="2838" max="2838" width="7.33203125" customWidth="1"/>
    <col min="2839" max="2839" width="13.109375" customWidth="1"/>
    <col min="3036" max="3036" width="5.5546875" customWidth="1"/>
    <col min="3037" max="3037" width="29.44140625" customWidth="1"/>
    <col min="3038" max="3048" width="0" hidden="1" customWidth="1"/>
    <col min="3049" max="3049" width="14" customWidth="1"/>
    <col min="3050" max="3050" width="12.88671875" customWidth="1"/>
    <col min="3051" max="3051" width="13.88671875" customWidth="1"/>
    <col min="3052" max="3052" width="15" customWidth="1"/>
    <col min="3053" max="3053" width="12.88671875" customWidth="1"/>
    <col min="3054" max="3054" width="11.6640625" customWidth="1"/>
    <col min="3055" max="3055" width="13.88671875" customWidth="1"/>
    <col min="3056" max="3056" width="10.109375" customWidth="1"/>
    <col min="3057" max="3057" width="11.88671875" customWidth="1"/>
    <col min="3058" max="3058" width="10.44140625" customWidth="1"/>
    <col min="3059" max="3059" width="10.6640625" customWidth="1"/>
    <col min="3060" max="3060" width="11" customWidth="1"/>
    <col min="3061" max="3061" width="9.88671875" customWidth="1"/>
    <col min="3062" max="3062" width="12.88671875" customWidth="1"/>
    <col min="3063" max="3063" width="13" customWidth="1"/>
    <col min="3064" max="3064" width="15" customWidth="1"/>
    <col min="3065" max="3065" width="11.44140625" customWidth="1"/>
    <col min="3066" max="3066" width="12" customWidth="1"/>
    <col min="3067" max="3067" width="11.44140625" customWidth="1"/>
    <col min="3068" max="3068" width="13.33203125" customWidth="1"/>
    <col min="3069" max="3069" width="13.109375" customWidth="1"/>
    <col min="3070" max="3070" width="13" customWidth="1"/>
    <col min="3071" max="3071" width="14.6640625" customWidth="1"/>
    <col min="3072" max="3074" width="9.109375" customWidth="1"/>
    <col min="3075" max="3075" width="10.5546875" customWidth="1"/>
    <col min="3076" max="3077" width="9.44140625" customWidth="1"/>
    <col min="3078" max="3078" width="9.33203125" customWidth="1"/>
    <col min="3079" max="3079" width="9" customWidth="1"/>
    <col min="3080" max="3080" width="8.6640625" customWidth="1"/>
    <col min="3081" max="3081" width="9.44140625" customWidth="1"/>
    <col min="3082" max="3082" width="7.44140625" customWidth="1"/>
    <col min="3083" max="3083" width="8.33203125" customWidth="1"/>
    <col min="3084" max="3084" width="8" customWidth="1"/>
    <col min="3085" max="3085" width="11.44140625" customWidth="1"/>
    <col min="3086" max="3086" width="7.44140625" customWidth="1"/>
    <col min="3087" max="3087" width="12.109375" customWidth="1"/>
    <col min="3088" max="3088" width="9.6640625" customWidth="1"/>
    <col min="3089" max="3089" width="13.109375" customWidth="1"/>
    <col min="3090" max="3090" width="7.44140625" customWidth="1"/>
    <col min="3091" max="3091" width="20.6640625" customWidth="1"/>
    <col min="3092" max="3092" width="0.44140625" customWidth="1"/>
    <col min="3093" max="3093" width="13.33203125" customWidth="1"/>
    <col min="3094" max="3094" width="7.33203125" customWidth="1"/>
    <col min="3095" max="3095" width="13.109375" customWidth="1"/>
    <col min="3292" max="3292" width="5.5546875" customWidth="1"/>
    <col min="3293" max="3293" width="29.44140625" customWidth="1"/>
    <col min="3294" max="3304" width="0" hidden="1" customWidth="1"/>
    <col min="3305" max="3305" width="14" customWidth="1"/>
    <col min="3306" max="3306" width="12.88671875" customWidth="1"/>
    <col min="3307" max="3307" width="13.88671875" customWidth="1"/>
    <col min="3308" max="3308" width="15" customWidth="1"/>
    <col min="3309" max="3309" width="12.88671875" customWidth="1"/>
    <col min="3310" max="3310" width="11.6640625" customWidth="1"/>
    <col min="3311" max="3311" width="13.88671875" customWidth="1"/>
    <col min="3312" max="3312" width="10.109375" customWidth="1"/>
    <col min="3313" max="3313" width="11.88671875" customWidth="1"/>
    <col min="3314" max="3314" width="10.44140625" customWidth="1"/>
    <col min="3315" max="3315" width="10.6640625" customWidth="1"/>
    <col min="3316" max="3316" width="11" customWidth="1"/>
    <col min="3317" max="3317" width="9.88671875" customWidth="1"/>
    <col min="3318" max="3318" width="12.88671875" customWidth="1"/>
    <col min="3319" max="3319" width="13" customWidth="1"/>
    <col min="3320" max="3320" width="15" customWidth="1"/>
    <col min="3321" max="3321" width="11.44140625" customWidth="1"/>
    <col min="3322" max="3322" width="12" customWidth="1"/>
    <col min="3323" max="3323" width="11.44140625" customWidth="1"/>
    <col min="3324" max="3324" width="13.33203125" customWidth="1"/>
    <col min="3325" max="3325" width="13.109375" customWidth="1"/>
    <col min="3326" max="3326" width="13" customWidth="1"/>
    <col min="3327" max="3327" width="14.6640625" customWidth="1"/>
    <col min="3328" max="3330" width="9.109375" customWidth="1"/>
    <col min="3331" max="3331" width="10.5546875" customWidth="1"/>
    <col min="3332" max="3333" width="9.44140625" customWidth="1"/>
    <col min="3334" max="3334" width="9.33203125" customWidth="1"/>
    <col min="3335" max="3335" width="9" customWidth="1"/>
    <col min="3336" max="3336" width="8.6640625" customWidth="1"/>
    <col min="3337" max="3337" width="9.44140625" customWidth="1"/>
    <col min="3338" max="3338" width="7.44140625" customWidth="1"/>
    <col min="3339" max="3339" width="8.33203125" customWidth="1"/>
    <col min="3340" max="3340" width="8" customWidth="1"/>
    <col min="3341" max="3341" width="11.44140625" customWidth="1"/>
    <col min="3342" max="3342" width="7.44140625" customWidth="1"/>
    <col min="3343" max="3343" width="12.109375" customWidth="1"/>
    <col min="3344" max="3344" width="9.6640625" customWidth="1"/>
    <col min="3345" max="3345" width="13.109375" customWidth="1"/>
    <col min="3346" max="3346" width="7.44140625" customWidth="1"/>
    <col min="3347" max="3347" width="20.6640625" customWidth="1"/>
    <col min="3348" max="3348" width="0.44140625" customWidth="1"/>
    <col min="3349" max="3349" width="13.33203125" customWidth="1"/>
    <col min="3350" max="3350" width="7.33203125" customWidth="1"/>
    <col min="3351" max="3351" width="13.109375" customWidth="1"/>
    <col min="3548" max="3548" width="5.5546875" customWidth="1"/>
    <col min="3549" max="3549" width="29.44140625" customWidth="1"/>
    <col min="3550" max="3560" width="0" hidden="1" customWidth="1"/>
    <col min="3561" max="3561" width="14" customWidth="1"/>
    <col min="3562" max="3562" width="12.88671875" customWidth="1"/>
    <col min="3563" max="3563" width="13.88671875" customWidth="1"/>
    <col min="3564" max="3564" width="15" customWidth="1"/>
    <col min="3565" max="3565" width="12.88671875" customWidth="1"/>
    <col min="3566" max="3566" width="11.6640625" customWidth="1"/>
    <col min="3567" max="3567" width="13.88671875" customWidth="1"/>
    <col min="3568" max="3568" width="10.109375" customWidth="1"/>
    <col min="3569" max="3569" width="11.88671875" customWidth="1"/>
    <col min="3570" max="3570" width="10.44140625" customWidth="1"/>
    <col min="3571" max="3571" width="10.6640625" customWidth="1"/>
    <col min="3572" max="3572" width="11" customWidth="1"/>
    <col min="3573" max="3573" width="9.88671875" customWidth="1"/>
    <col min="3574" max="3574" width="12.88671875" customWidth="1"/>
    <col min="3575" max="3575" width="13" customWidth="1"/>
    <col min="3576" max="3576" width="15" customWidth="1"/>
    <col min="3577" max="3577" width="11.44140625" customWidth="1"/>
    <col min="3578" max="3578" width="12" customWidth="1"/>
    <col min="3579" max="3579" width="11.44140625" customWidth="1"/>
    <col min="3580" max="3580" width="13.33203125" customWidth="1"/>
    <col min="3581" max="3581" width="13.109375" customWidth="1"/>
    <col min="3582" max="3582" width="13" customWidth="1"/>
    <col min="3583" max="3583" width="14.6640625" customWidth="1"/>
    <col min="3584" max="3586" width="9.109375" customWidth="1"/>
    <col min="3587" max="3587" width="10.5546875" customWidth="1"/>
    <col min="3588" max="3589" width="9.44140625" customWidth="1"/>
    <col min="3590" max="3590" width="9.33203125" customWidth="1"/>
    <col min="3591" max="3591" width="9" customWidth="1"/>
    <col min="3592" max="3592" width="8.6640625" customWidth="1"/>
    <col min="3593" max="3593" width="9.44140625" customWidth="1"/>
    <col min="3594" max="3594" width="7.44140625" customWidth="1"/>
    <col min="3595" max="3595" width="8.33203125" customWidth="1"/>
    <col min="3596" max="3596" width="8" customWidth="1"/>
    <col min="3597" max="3597" width="11.44140625" customWidth="1"/>
    <col min="3598" max="3598" width="7.44140625" customWidth="1"/>
    <col min="3599" max="3599" width="12.109375" customWidth="1"/>
    <col min="3600" max="3600" width="9.6640625" customWidth="1"/>
    <col min="3601" max="3601" width="13.109375" customWidth="1"/>
    <col min="3602" max="3602" width="7.44140625" customWidth="1"/>
    <col min="3603" max="3603" width="20.6640625" customWidth="1"/>
    <col min="3604" max="3604" width="0.44140625" customWidth="1"/>
    <col min="3605" max="3605" width="13.33203125" customWidth="1"/>
    <col min="3606" max="3606" width="7.33203125" customWidth="1"/>
    <col min="3607" max="3607" width="13.109375" customWidth="1"/>
    <col min="3804" max="3804" width="5.5546875" customWidth="1"/>
    <col min="3805" max="3805" width="29.44140625" customWidth="1"/>
    <col min="3806" max="3816" width="0" hidden="1" customWidth="1"/>
    <col min="3817" max="3817" width="14" customWidth="1"/>
    <col min="3818" max="3818" width="12.88671875" customWidth="1"/>
    <col min="3819" max="3819" width="13.88671875" customWidth="1"/>
    <col min="3820" max="3820" width="15" customWidth="1"/>
    <col min="3821" max="3821" width="12.88671875" customWidth="1"/>
    <col min="3822" max="3822" width="11.6640625" customWidth="1"/>
    <col min="3823" max="3823" width="13.88671875" customWidth="1"/>
    <col min="3824" max="3824" width="10.109375" customWidth="1"/>
    <col min="3825" max="3825" width="11.88671875" customWidth="1"/>
    <col min="3826" max="3826" width="10.44140625" customWidth="1"/>
    <col min="3827" max="3827" width="10.6640625" customWidth="1"/>
    <col min="3828" max="3828" width="11" customWidth="1"/>
    <col min="3829" max="3829" width="9.88671875" customWidth="1"/>
    <col min="3830" max="3830" width="12.88671875" customWidth="1"/>
    <col min="3831" max="3831" width="13" customWidth="1"/>
    <col min="3832" max="3832" width="15" customWidth="1"/>
    <col min="3833" max="3833" width="11.44140625" customWidth="1"/>
    <col min="3834" max="3834" width="12" customWidth="1"/>
    <col min="3835" max="3835" width="11.44140625" customWidth="1"/>
    <col min="3836" max="3836" width="13.33203125" customWidth="1"/>
    <col min="3837" max="3837" width="13.109375" customWidth="1"/>
    <col min="3838" max="3838" width="13" customWidth="1"/>
    <col min="3839" max="3839" width="14.6640625" customWidth="1"/>
    <col min="3840" max="3842" width="9.109375" customWidth="1"/>
    <col min="3843" max="3843" width="10.5546875" customWidth="1"/>
    <col min="3844" max="3845" width="9.44140625" customWidth="1"/>
    <col min="3846" max="3846" width="9.33203125" customWidth="1"/>
    <col min="3847" max="3847" width="9" customWidth="1"/>
    <col min="3848" max="3848" width="8.6640625" customWidth="1"/>
    <col min="3849" max="3849" width="9.44140625" customWidth="1"/>
    <col min="3850" max="3850" width="7.44140625" customWidth="1"/>
    <col min="3851" max="3851" width="8.33203125" customWidth="1"/>
    <col min="3852" max="3852" width="8" customWidth="1"/>
    <col min="3853" max="3853" width="11.44140625" customWidth="1"/>
    <col min="3854" max="3854" width="7.44140625" customWidth="1"/>
    <col min="3855" max="3855" width="12.109375" customWidth="1"/>
    <col min="3856" max="3856" width="9.6640625" customWidth="1"/>
    <col min="3857" max="3857" width="13.109375" customWidth="1"/>
    <col min="3858" max="3858" width="7.44140625" customWidth="1"/>
    <col min="3859" max="3859" width="20.6640625" customWidth="1"/>
    <col min="3860" max="3860" width="0.44140625" customWidth="1"/>
    <col min="3861" max="3861" width="13.33203125" customWidth="1"/>
    <col min="3862" max="3862" width="7.33203125" customWidth="1"/>
    <col min="3863" max="3863" width="13.109375" customWidth="1"/>
    <col min="4060" max="4060" width="5.5546875" customWidth="1"/>
    <col min="4061" max="4061" width="29.44140625" customWidth="1"/>
    <col min="4062" max="4072" width="0" hidden="1" customWidth="1"/>
    <col min="4073" max="4073" width="14" customWidth="1"/>
    <col min="4074" max="4074" width="12.88671875" customWidth="1"/>
    <col min="4075" max="4075" width="13.88671875" customWidth="1"/>
    <col min="4076" max="4076" width="15" customWidth="1"/>
    <col min="4077" max="4077" width="12.88671875" customWidth="1"/>
    <col min="4078" max="4078" width="11.6640625" customWidth="1"/>
    <col min="4079" max="4079" width="13.88671875" customWidth="1"/>
    <col min="4080" max="4080" width="10.109375" customWidth="1"/>
    <col min="4081" max="4081" width="11.88671875" customWidth="1"/>
    <col min="4082" max="4082" width="10.44140625" customWidth="1"/>
    <col min="4083" max="4083" width="10.6640625" customWidth="1"/>
    <col min="4084" max="4084" width="11" customWidth="1"/>
    <col min="4085" max="4085" width="9.88671875" customWidth="1"/>
    <col min="4086" max="4086" width="12.88671875" customWidth="1"/>
    <col min="4087" max="4087" width="13" customWidth="1"/>
    <col min="4088" max="4088" width="15" customWidth="1"/>
    <col min="4089" max="4089" width="11.44140625" customWidth="1"/>
    <col min="4090" max="4090" width="12" customWidth="1"/>
    <col min="4091" max="4091" width="11.44140625" customWidth="1"/>
    <col min="4092" max="4092" width="13.33203125" customWidth="1"/>
    <col min="4093" max="4093" width="13.109375" customWidth="1"/>
    <col min="4094" max="4094" width="13" customWidth="1"/>
    <col min="4095" max="4095" width="14.6640625" customWidth="1"/>
    <col min="4096" max="4098" width="9.109375" customWidth="1"/>
    <col min="4099" max="4099" width="10.5546875" customWidth="1"/>
    <col min="4100" max="4101" width="9.44140625" customWidth="1"/>
    <col min="4102" max="4102" width="9.33203125" customWidth="1"/>
    <col min="4103" max="4103" width="9" customWidth="1"/>
    <col min="4104" max="4104" width="8.6640625" customWidth="1"/>
    <col min="4105" max="4105" width="9.44140625" customWidth="1"/>
    <col min="4106" max="4106" width="7.44140625" customWidth="1"/>
    <col min="4107" max="4107" width="8.33203125" customWidth="1"/>
    <col min="4108" max="4108" width="8" customWidth="1"/>
    <col min="4109" max="4109" width="11.44140625" customWidth="1"/>
    <col min="4110" max="4110" width="7.44140625" customWidth="1"/>
    <col min="4111" max="4111" width="12.109375" customWidth="1"/>
    <col min="4112" max="4112" width="9.6640625" customWidth="1"/>
    <col min="4113" max="4113" width="13.109375" customWidth="1"/>
    <col min="4114" max="4114" width="7.44140625" customWidth="1"/>
    <col min="4115" max="4115" width="20.6640625" customWidth="1"/>
    <col min="4116" max="4116" width="0.44140625" customWidth="1"/>
    <col min="4117" max="4117" width="13.33203125" customWidth="1"/>
    <col min="4118" max="4118" width="7.33203125" customWidth="1"/>
    <col min="4119" max="4119" width="13.109375" customWidth="1"/>
    <col min="4316" max="4316" width="5.5546875" customWidth="1"/>
    <col min="4317" max="4317" width="29.44140625" customWidth="1"/>
    <col min="4318" max="4328" width="0" hidden="1" customWidth="1"/>
    <col min="4329" max="4329" width="14" customWidth="1"/>
    <col min="4330" max="4330" width="12.88671875" customWidth="1"/>
    <col min="4331" max="4331" width="13.88671875" customWidth="1"/>
    <col min="4332" max="4332" width="15" customWidth="1"/>
    <col min="4333" max="4333" width="12.88671875" customWidth="1"/>
    <col min="4334" max="4334" width="11.6640625" customWidth="1"/>
    <col min="4335" max="4335" width="13.88671875" customWidth="1"/>
    <col min="4336" max="4336" width="10.109375" customWidth="1"/>
    <col min="4337" max="4337" width="11.88671875" customWidth="1"/>
    <col min="4338" max="4338" width="10.44140625" customWidth="1"/>
    <col min="4339" max="4339" width="10.6640625" customWidth="1"/>
    <col min="4340" max="4340" width="11" customWidth="1"/>
    <col min="4341" max="4341" width="9.88671875" customWidth="1"/>
    <col min="4342" max="4342" width="12.88671875" customWidth="1"/>
    <col min="4343" max="4343" width="13" customWidth="1"/>
    <col min="4344" max="4344" width="15" customWidth="1"/>
    <col min="4345" max="4345" width="11.44140625" customWidth="1"/>
    <col min="4346" max="4346" width="12" customWidth="1"/>
    <col min="4347" max="4347" width="11.44140625" customWidth="1"/>
    <col min="4348" max="4348" width="13.33203125" customWidth="1"/>
    <col min="4349" max="4349" width="13.109375" customWidth="1"/>
    <col min="4350" max="4350" width="13" customWidth="1"/>
    <col min="4351" max="4351" width="14.6640625" customWidth="1"/>
    <col min="4352" max="4354" width="9.109375" customWidth="1"/>
    <col min="4355" max="4355" width="10.5546875" customWidth="1"/>
    <col min="4356" max="4357" width="9.44140625" customWidth="1"/>
    <col min="4358" max="4358" width="9.33203125" customWidth="1"/>
    <col min="4359" max="4359" width="9" customWidth="1"/>
    <col min="4360" max="4360" width="8.6640625" customWidth="1"/>
    <col min="4361" max="4361" width="9.44140625" customWidth="1"/>
    <col min="4362" max="4362" width="7.44140625" customWidth="1"/>
    <col min="4363" max="4363" width="8.33203125" customWidth="1"/>
    <col min="4364" max="4364" width="8" customWidth="1"/>
    <col min="4365" max="4365" width="11.44140625" customWidth="1"/>
    <col min="4366" max="4366" width="7.44140625" customWidth="1"/>
    <col min="4367" max="4367" width="12.109375" customWidth="1"/>
    <col min="4368" max="4368" width="9.6640625" customWidth="1"/>
    <col min="4369" max="4369" width="13.109375" customWidth="1"/>
    <col min="4370" max="4370" width="7.44140625" customWidth="1"/>
    <col min="4371" max="4371" width="20.6640625" customWidth="1"/>
    <col min="4372" max="4372" width="0.44140625" customWidth="1"/>
    <col min="4373" max="4373" width="13.33203125" customWidth="1"/>
    <col min="4374" max="4374" width="7.33203125" customWidth="1"/>
    <col min="4375" max="4375" width="13.109375" customWidth="1"/>
    <col min="4572" max="4572" width="5.5546875" customWidth="1"/>
    <col min="4573" max="4573" width="29.44140625" customWidth="1"/>
    <col min="4574" max="4584" width="0" hidden="1" customWidth="1"/>
    <col min="4585" max="4585" width="14" customWidth="1"/>
    <col min="4586" max="4586" width="12.88671875" customWidth="1"/>
    <col min="4587" max="4587" width="13.88671875" customWidth="1"/>
    <col min="4588" max="4588" width="15" customWidth="1"/>
    <col min="4589" max="4589" width="12.88671875" customWidth="1"/>
    <col min="4590" max="4590" width="11.6640625" customWidth="1"/>
    <col min="4591" max="4591" width="13.88671875" customWidth="1"/>
    <col min="4592" max="4592" width="10.109375" customWidth="1"/>
    <col min="4593" max="4593" width="11.88671875" customWidth="1"/>
    <col min="4594" max="4594" width="10.44140625" customWidth="1"/>
    <col min="4595" max="4595" width="10.6640625" customWidth="1"/>
    <col min="4596" max="4596" width="11" customWidth="1"/>
    <col min="4597" max="4597" width="9.88671875" customWidth="1"/>
    <col min="4598" max="4598" width="12.88671875" customWidth="1"/>
    <col min="4599" max="4599" width="13" customWidth="1"/>
    <col min="4600" max="4600" width="15" customWidth="1"/>
    <col min="4601" max="4601" width="11.44140625" customWidth="1"/>
    <col min="4602" max="4602" width="12" customWidth="1"/>
    <col min="4603" max="4603" width="11.44140625" customWidth="1"/>
    <col min="4604" max="4604" width="13.33203125" customWidth="1"/>
    <col min="4605" max="4605" width="13.109375" customWidth="1"/>
    <col min="4606" max="4606" width="13" customWidth="1"/>
    <col min="4607" max="4607" width="14.6640625" customWidth="1"/>
    <col min="4608" max="4610" width="9.109375" customWidth="1"/>
    <col min="4611" max="4611" width="10.5546875" customWidth="1"/>
    <col min="4612" max="4613" width="9.44140625" customWidth="1"/>
    <col min="4614" max="4614" width="9.33203125" customWidth="1"/>
    <col min="4615" max="4615" width="9" customWidth="1"/>
    <col min="4616" max="4616" width="8.6640625" customWidth="1"/>
    <col min="4617" max="4617" width="9.44140625" customWidth="1"/>
    <col min="4618" max="4618" width="7.44140625" customWidth="1"/>
    <col min="4619" max="4619" width="8.33203125" customWidth="1"/>
    <col min="4620" max="4620" width="8" customWidth="1"/>
    <col min="4621" max="4621" width="11.44140625" customWidth="1"/>
    <col min="4622" max="4622" width="7.44140625" customWidth="1"/>
    <col min="4623" max="4623" width="12.109375" customWidth="1"/>
    <col min="4624" max="4624" width="9.6640625" customWidth="1"/>
    <col min="4625" max="4625" width="13.109375" customWidth="1"/>
    <col min="4626" max="4626" width="7.44140625" customWidth="1"/>
    <col min="4627" max="4627" width="20.6640625" customWidth="1"/>
    <col min="4628" max="4628" width="0.44140625" customWidth="1"/>
    <col min="4629" max="4629" width="13.33203125" customWidth="1"/>
    <col min="4630" max="4630" width="7.33203125" customWidth="1"/>
    <col min="4631" max="4631" width="13.109375" customWidth="1"/>
    <col min="4828" max="4828" width="5.5546875" customWidth="1"/>
    <col min="4829" max="4829" width="29.44140625" customWidth="1"/>
    <col min="4830" max="4840" width="0" hidden="1" customWidth="1"/>
    <col min="4841" max="4841" width="14" customWidth="1"/>
    <col min="4842" max="4842" width="12.88671875" customWidth="1"/>
    <col min="4843" max="4843" width="13.88671875" customWidth="1"/>
    <col min="4844" max="4844" width="15" customWidth="1"/>
    <col min="4845" max="4845" width="12.88671875" customWidth="1"/>
    <col min="4846" max="4846" width="11.6640625" customWidth="1"/>
    <col min="4847" max="4847" width="13.88671875" customWidth="1"/>
    <col min="4848" max="4848" width="10.109375" customWidth="1"/>
    <col min="4849" max="4849" width="11.88671875" customWidth="1"/>
    <col min="4850" max="4850" width="10.44140625" customWidth="1"/>
    <col min="4851" max="4851" width="10.6640625" customWidth="1"/>
    <col min="4852" max="4852" width="11" customWidth="1"/>
    <col min="4853" max="4853" width="9.88671875" customWidth="1"/>
    <col min="4854" max="4854" width="12.88671875" customWidth="1"/>
    <col min="4855" max="4855" width="13" customWidth="1"/>
    <col min="4856" max="4856" width="15" customWidth="1"/>
    <col min="4857" max="4857" width="11.44140625" customWidth="1"/>
    <col min="4858" max="4858" width="12" customWidth="1"/>
    <col min="4859" max="4859" width="11.44140625" customWidth="1"/>
    <col min="4860" max="4860" width="13.33203125" customWidth="1"/>
    <col min="4861" max="4861" width="13.109375" customWidth="1"/>
    <col min="4862" max="4862" width="13" customWidth="1"/>
    <col min="4863" max="4863" width="14.6640625" customWidth="1"/>
    <col min="4864" max="4866" width="9.109375" customWidth="1"/>
    <col min="4867" max="4867" width="10.5546875" customWidth="1"/>
    <col min="4868" max="4869" width="9.44140625" customWidth="1"/>
    <col min="4870" max="4870" width="9.33203125" customWidth="1"/>
    <col min="4871" max="4871" width="9" customWidth="1"/>
    <col min="4872" max="4872" width="8.6640625" customWidth="1"/>
    <col min="4873" max="4873" width="9.44140625" customWidth="1"/>
    <col min="4874" max="4874" width="7.44140625" customWidth="1"/>
    <col min="4875" max="4875" width="8.33203125" customWidth="1"/>
    <col min="4876" max="4876" width="8" customWidth="1"/>
    <col min="4877" max="4877" width="11.44140625" customWidth="1"/>
    <col min="4878" max="4878" width="7.44140625" customWidth="1"/>
    <col min="4879" max="4879" width="12.109375" customWidth="1"/>
    <col min="4880" max="4880" width="9.6640625" customWidth="1"/>
    <col min="4881" max="4881" width="13.109375" customWidth="1"/>
    <col min="4882" max="4882" width="7.44140625" customWidth="1"/>
    <col min="4883" max="4883" width="20.6640625" customWidth="1"/>
    <col min="4884" max="4884" width="0.44140625" customWidth="1"/>
    <col min="4885" max="4885" width="13.33203125" customWidth="1"/>
    <col min="4886" max="4886" width="7.33203125" customWidth="1"/>
    <col min="4887" max="4887" width="13.109375" customWidth="1"/>
    <col min="5084" max="5084" width="5.5546875" customWidth="1"/>
    <col min="5085" max="5085" width="29.44140625" customWidth="1"/>
    <col min="5086" max="5096" width="0" hidden="1" customWidth="1"/>
    <col min="5097" max="5097" width="14" customWidth="1"/>
    <col min="5098" max="5098" width="12.88671875" customWidth="1"/>
    <col min="5099" max="5099" width="13.88671875" customWidth="1"/>
    <col min="5100" max="5100" width="15" customWidth="1"/>
    <col min="5101" max="5101" width="12.88671875" customWidth="1"/>
    <col min="5102" max="5102" width="11.6640625" customWidth="1"/>
    <col min="5103" max="5103" width="13.88671875" customWidth="1"/>
    <col min="5104" max="5104" width="10.109375" customWidth="1"/>
    <col min="5105" max="5105" width="11.88671875" customWidth="1"/>
    <col min="5106" max="5106" width="10.44140625" customWidth="1"/>
    <col min="5107" max="5107" width="10.6640625" customWidth="1"/>
    <col min="5108" max="5108" width="11" customWidth="1"/>
    <col min="5109" max="5109" width="9.88671875" customWidth="1"/>
    <col min="5110" max="5110" width="12.88671875" customWidth="1"/>
    <col min="5111" max="5111" width="13" customWidth="1"/>
    <col min="5112" max="5112" width="15" customWidth="1"/>
    <col min="5113" max="5113" width="11.44140625" customWidth="1"/>
    <col min="5114" max="5114" width="12" customWidth="1"/>
    <col min="5115" max="5115" width="11.44140625" customWidth="1"/>
    <col min="5116" max="5116" width="13.33203125" customWidth="1"/>
    <col min="5117" max="5117" width="13.109375" customWidth="1"/>
    <col min="5118" max="5118" width="13" customWidth="1"/>
    <col min="5119" max="5119" width="14.6640625" customWidth="1"/>
    <col min="5120" max="5122" width="9.109375" customWidth="1"/>
    <col min="5123" max="5123" width="10.5546875" customWidth="1"/>
    <col min="5124" max="5125" width="9.44140625" customWidth="1"/>
    <col min="5126" max="5126" width="9.33203125" customWidth="1"/>
    <col min="5127" max="5127" width="9" customWidth="1"/>
    <col min="5128" max="5128" width="8.6640625" customWidth="1"/>
    <col min="5129" max="5129" width="9.44140625" customWidth="1"/>
    <col min="5130" max="5130" width="7.44140625" customWidth="1"/>
    <col min="5131" max="5131" width="8.33203125" customWidth="1"/>
    <col min="5132" max="5132" width="8" customWidth="1"/>
    <col min="5133" max="5133" width="11.44140625" customWidth="1"/>
    <col min="5134" max="5134" width="7.44140625" customWidth="1"/>
    <col min="5135" max="5135" width="12.109375" customWidth="1"/>
    <col min="5136" max="5136" width="9.6640625" customWidth="1"/>
    <col min="5137" max="5137" width="13.109375" customWidth="1"/>
    <col min="5138" max="5138" width="7.44140625" customWidth="1"/>
    <col min="5139" max="5139" width="20.6640625" customWidth="1"/>
    <col min="5140" max="5140" width="0.44140625" customWidth="1"/>
    <col min="5141" max="5141" width="13.33203125" customWidth="1"/>
    <col min="5142" max="5142" width="7.33203125" customWidth="1"/>
    <col min="5143" max="5143" width="13.109375" customWidth="1"/>
    <col min="5340" max="5340" width="5.5546875" customWidth="1"/>
    <col min="5341" max="5341" width="29.44140625" customWidth="1"/>
    <col min="5342" max="5352" width="0" hidden="1" customWidth="1"/>
    <col min="5353" max="5353" width="14" customWidth="1"/>
    <col min="5354" max="5354" width="12.88671875" customWidth="1"/>
    <col min="5355" max="5355" width="13.88671875" customWidth="1"/>
    <col min="5356" max="5356" width="15" customWidth="1"/>
    <col min="5357" max="5357" width="12.88671875" customWidth="1"/>
    <col min="5358" max="5358" width="11.6640625" customWidth="1"/>
    <col min="5359" max="5359" width="13.88671875" customWidth="1"/>
    <col min="5360" max="5360" width="10.109375" customWidth="1"/>
    <col min="5361" max="5361" width="11.88671875" customWidth="1"/>
    <col min="5362" max="5362" width="10.44140625" customWidth="1"/>
    <col min="5363" max="5363" width="10.6640625" customWidth="1"/>
    <col min="5364" max="5364" width="11" customWidth="1"/>
    <col min="5365" max="5365" width="9.88671875" customWidth="1"/>
    <col min="5366" max="5366" width="12.88671875" customWidth="1"/>
    <col min="5367" max="5367" width="13" customWidth="1"/>
    <col min="5368" max="5368" width="15" customWidth="1"/>
    <col min="5369" max="5369" width="11.44140625" customWidth="1"/>
    <col min="5370" max="5370" width="12" customWidth="1"/>
    <col min="5371" max="5371" width="11.44140625" customWidth="1"/>
    <col min="5372" max="5372" width="13.33203125" customWidth="1"/>
    <col min="5373" max="5373" width="13.109375" customWidth="1"/>
    <col min="5374" max="5374" width="13" customWidth="1"/>
    <col min="5375" max="5375" width="14.6640625" customWidth="1"/>
    <col min="5376" max="5378" width="9.109375" customWidth="1"/>
    <col min="5379" max="5379" width="10.5546875" customWidth="1"/>
    <col min="5380" max="5381" width="9.44140625" customWidth="1"/>
    <col min="5382" max="5382" width="9.33203125" customWidth="1"/>
    <col min="5383" max="5383" width="9" customWidth="1"/>
    <col min="5384" max="5384" width="8.6640625" customWidth="1"/>
    <col min="5385" max="5385" width="9.44140625" customWidth="1"/>
    <col min="5386" max="5386" width="7.44140625" customWidth="1"/>
    <col min="5387" max="5387" width="8.33203125" customWidth="1"/>
    <col min="5388" max="5388" width="8" customWidth="1"/>
    <col min="5389" max="5389" width="11.44140625" customWidth="1"/>
    <col min="5390" max="5390" width="7.44140625" customWidth="1"/>
    <col min="5391" max="5391" width="12.109375" customWidth="1"/>
    <col min="5392" max="5392" width="9.6640625" customWidth="1"/>
    <col min="5393" max="5393" width="13.109375" customWidth="1"/>
    <col min="5394" max="5394" width="7.44140625" customWidth="1"/>
    <col min="5395" max="5395" width="20.6640625" customWidth="1"/>
    <col min="5396" max="5396" width="0.44140625" customWidth="1"/>
    <col min="5397" max="5397" width="13.33203125" customWidth="1"/>
    <col min="5398" max="5398" width="7.33203125" customWidth="1"/>
    <col min="5399" max="5399" width="13.109375" customWidth="1"/>
    <col min="5596" max="5596" width="5.5546875" customWidth="1"/>
    <col min="5597" max="5597" width="29.44140625" customWidth="1"/>
    <col min="5598" max="5608" width="0" hidden="1" customWidth="1"/>
    <col min="5609" max="5609" width="14" customWidth="1"/>
    <col min="5610" max="5610" width="12.88671875" customWidth="1"/>
    <col min="5611" max="5611" width="13.88671875" customWidth="1"/>
    <col min="5612" max="5612" width="15" customWidth="1"/>
    <col min="5613" max="5613" width="12.88671875" customWidth="1"/>
    <col min="5614" max="5614" width="11.6640625" customWidth="1"/>
    <col min="5615" max="5615" width="13.88671875" customWidth="1"/>
    <col min="5616" max="5616" width="10.109375" customWidth="1"/>
    <col min="5617" max="5617" width="11.88671875" customWidth="1"/>
    <col min="5618" max="5618" width="10.44140625" customWidth="1"/>
    <col min="5619" max="5619" width="10.6640625" customWidth="1"/>
    <col min="5620" max="5620" width="11" customWidth="1"/>
    <col min="5621" max="5621" width="9.88671875" customWidth="1"/>
    <col min="5622" max="5622" width="12.88671875" customWidth="1"/>
    <col min="5623" max="5623" width="13" customWidth="1"/>
    <col min="5624" max="5624" width="15" customWidth="1"/>
    <col min="5625" max="5625" width="11.44140625" customWidth="1"/>
    <col min="5626" max="5626" width="12" customWidth="1"/>
    <col min="5627" max="5627" width="11.44140625" customWidth="1"/>
    <col min="5628" max="5628" width="13.33203125" customWidth="1"/>
    <col min="5629" max="5629" width="13.109375" customWidth="1"/>
    <col min="5630" max="5630" width="13" customWidth="1"/>
    <col min="5631" max="5631" width="14.6640625" customWidth="1"/>
    <col min="5632" max="5634" width="9.109375" customWidth="1"/>
    <col min="5635" max="5635" width="10.5546875" customWidth="1"/>
    <col min="5636" max="5637" width="9.44140625" customWidth="1"/>
    <col min="5638" max="5638" width="9.33203125" customWidth="1"/>
    <col min="5639" max="5639" width="9" customWidth="1"/>
    <col min="5640" max="5640" width="8.6640625" customWidth="1"/>
    <col min="5641" max="5641" width="9.44140625" customWidth="1"/>
    <col min="5642" max="5642" width="7.44140625" customWidth="1"/>
    <col min="5643" max="5643" width="8.33203125" customWidth="1"/>
    <col min="5644" max="5644" width="8" customWidth="1"/>
    <col min="5645" max="5645" width="11.44140625" customWidth="1"/>
    <col min="5646" max="5646" width="7.44140625" customWidth="1"/>
    <col min="5647" max="5647" width="12.109375" customWidth="1"/>
    <col min="5648" max="5648" width="9.6640625" customWidth="1"/>
    <col min="5649" max="5649" width="13.109375" customWidth="1"/>
    <col min="5650" max="5650" width="7.44140625" customWidth="1"/>
    <col min="5651" max="5651" width="20.6640625" customWidth="1"/>
    <col min="5652" max="5652" width="0.44140625" customWidth="1"/>
    <col min="5653" max="5653" width="13.33203125" customWidth="1"/>
    <col min="5654" max="5654" width="7.33203125" customWidth="1"/>
    <col min="5655" max="5655" width="13.109375" customWidth="1"/>
    <col min="5852" max="5852" width="5.5546875" customWidth="1"/>
    <col min="5853" max="5853" width="29.44140625" customWidth="1"/>
    <col min="5854" max="5864" width="0" hidden="1" customWidth="1"/>
    <col min="5865" max="5865" width="14" customWidth="1"/>
    <col min="5866" max="5866" width="12.88671875" customWidth="1"/>
    <col min="5867" max="5867" width="13.88671875" customWidth="1"/>
    <col min="5868" max="5868" width="15" customWidth="1"/>
    <col min="5869" max="5869" width="12.88671875" customWidth="1"/>
    <col min="5870" max="5870" width="11.6640625" customWidth="1"/>
    <col min="5871" max="5871" width="13.88671875" customWidth="1"/>
    <col min="5872" max="5872" width="10.109375" customWidth="1"/>
    <col min="5873" max="5873" width="11.88671875" customWidth="1"/>
    <col min="5874" max="5874" width="10.44140625" customWidth="1"/>
    <col min="5875" max="5875" width="10.6640625" customWidth="1"/>
    <col min="5876" max="5876" width="11" customWidth="1"/>
    <col min="5877" max="5877" width="9.88671875" customWidth="1"/>
    <col min="5878" max="5878" width="12.88671875" customWidth="1"/>
    <col min="5879" max="5879" width="13" customWidth="1"/>
    <col min="5880" max="5880" width="15" customWidth="1"/>
    <col min="5881" max="5881" width="11.44140625" customWidth="1"/>
    <col min="5882" max="5882" width="12" customWidth="1"/>
    <col min="5883" max="5883" width="11.44140625" customWidth="1"/>
    <col min="5884" max="5884" width="13.33203125" customWidth="1"/>
    <col min="5885" max="5885" width="13.109375" customWidth="1"/>
    <col min="5886" max="5886" width="13" customWidth="1"/>
    <col min="5887" max="5887" width="14.6640625" customWidth="1"/>
    <col min="5888" max="5890" width="9.109375" customWidth="1"/>
    <col min="5891" max="5891" width="10.5546875" customWidth="1"/>
    <col min="5892" max="5893" width="9.44140625" customWidth="1"/>
    <col min="5894" max="5894" width="9.33203125" customWidth="1"/>
    <col min="5895" max="5895" width="9" customWidth="1"/>
    <col min="5896" max="5896" width="8.6640625" customWidth="1"/>
    <col min="5897" max="5897" width="9.44140625" customWidth="1"/>
    <col min="5898" max="5898" width="7.44140625" customWidth="1"/>
    <col min="5899" max="5899" width="8.33203125" customWidth="1"/>
    <col min="5900" max="5900" width="8" customWidth="1"/>
    <col min="5901" max="5901" width="11.44140625" customWidth="1"/>
    <col min="5902" max="5902" width="7.44140625" customWidth="1"/>
    <col min="5903" max="5903" width="12.109375" customWidth="1"/>
    <col min="5904" max="5904" width="9.6640625" customWidth="1"/>
    <col min="5905" max="5905" width="13.109375" customWidth="1"/>
    <col min="5906" max="5906" width="7.44140625" customWidth="1"/>
    <col min="5907" max="5907" width="20.6640625" customWidth="1"/>
    <col min="5908" max="5908" width="0.44140625" customWidth="1"/>
    <col min="5909" max="5909" width="13.33203125" customWidth="1"/>
    <col min="5910" max="5910" width="7.33203125" customWidth="1"/>
    <col min="5911" max="5911" width="13.109375" customWidth="1"/>
    <col min="6108" max="6108" width="5.5546875" customWidth="1"/>
    <col min="6109" max="6109" width="29.44140625" customWidth="1"/>
    <col min="6110" max="6120" width="0" hidden="1" customWidth="1"/>
    <col min="6121" max="6121" width="14" customWidth="1"/>
    <col min="6122" max="6122" width="12.88671875" customWidth="1"/>
    <col min="6123" max="6123" width="13.88671875" customWidth="1"/>
    <col min="6124" max="6124" width="15" customWidth="1"/>
    <col min="6125" max="6125" width="12.88671875" customWidth="1"/>
    <col min="6126" max="6126" width="11.6640625" customWidth="1"/>
    <col min="6127" max="6127" width="13.88671875" customWidth="1"/>
    <col min="6128" max="6128" width="10.109375" customWidth="1"/>
    <col min="6129" max="6129" width="11.88671875" customWidth="1"/>
    <col min="6130" max="6130" width="10.44140625" customWidth="1"/>
    <col min="6131" max="6131" width="10.6640625" customWidth="1"/>
    <col min="6132" max="6132" width="11" customWidth="1"/>
    <col min="6133" max="6133" width="9.88671875" customWidth="1"/>
    <col min="6134" max="6134" width="12.88671875" customWidth="1"/>
    <col min="6135" max="6135" width="13" customWidth="1"/>
    <col min="6136" max="6136" width="15" customWidth="1"/>
    <col min="6137" max="6137" width="11.44140625" customWidth="1"/>
    <col min="6138" max="6138" width="12" customWidth="1"/>
    <col min="6139" max="6139" width="11.44140625" customWidth="1"/>
    <col min="6140" max="6140" width="13.33203125" customWidth="1"/>
    <col min="6141" max="6141" width="13.109375" customWidth="1"/>
    <col min="6142" max="6142" width="13" customWidth="1"/>
    <col min="6143" max="6143" width="14.6640625" customWidth="1"/>
    <col min="6144" max="6146" width="9.109375" customWidth="1"/>
    <col min="6147" max="6147" width="10.5546875" customWidth="1"/>
    <col min="6148" max="6149" width="9.44140625" customWidth="1"/>
    <col min="6150" max="6150" width="9.33203125" customWidth="1"/>
    <col min="6151" max="6151" width="9" customWidth="1"/>
    <col min="6152" max="6152" width="8.6640625" customWidth="1"/>
    <col min="6153" max="6153" width="9.44140625" customWidth="1"/>
    <col min="6154" max="6154" width="7.44140625" customWidth="1"/>
    <col min="6155" max="6155" width="8.33203125" customWidth="1"/>
    <col min="6156" max="6156" width="8" customWidth="1"/>
    <col min="6157" max="6157" width="11.44140625" customWidth="1"/>
    <col min="6158" max="6158" width="7.44140625" customWidth="1"/>
    <col min="6159" max="6159" width="12.109375" customWidth="1"/>
    <col min="6160" max="6160" width="9.6640625" customWidth="1"/>
    <col min="6161" max="6161" width="13.109375" customWidth="1"/>
    <col min="6162" max="6162" width="7.44140625" customWidth="1"/>
    <col min="6163" max="6163" width="20.6640625" customWidth="1"/>
    <col min="6164" max="6164" width="0.44140625" customWidth="1"/>
    <col min="6165" max="6165" width="13.33203125" customWidth="1"/>
    <col min="6166" max="6166" width="7.33203125" customWidth="1"/>
    <col min="6167" max="6167" width="13.109375" customWidth="1"/>
    <col min="6364" max="6364" width="5.5546875" customWidth="1"/>
    <col min="6365" max="6365" width="29.44140625" customWidth="1"/>
    <col min="6366" max="6376" width="0" hidden="1" customWidth="1"/>
    <col min="6377" max="6377" width="14" customWidth="1"/>
    <col min="6378" max="6378" width="12.88671875" customWidth="1"/>
    <col min="6379" max="6379" width="13.88671875" customWidth="1"/>
    <col min="6380" max="6380" width="15" customWidth="1"/>
    <col min="6381" max="6381" width="12.88671875" customWidth="1"/>
    <col min="6382" max="6382" width="11.6640625" customWidth="1"/>
    <col min="6383" max="6383" width="13.88671875" customWidth="1"/>
    <col min="6384" max="6384" width="10.109375" customWidth="1"/>
    <col min="6385" max="6385" width="11.88671875" customWidth="1"/>
    <col min="6386" max="6386" width="10.44140625" customWidth="1"/>
    <col min="6387" max="6387" width="10.6640625" customWidth="1"/>
    <col min="6388" max="6388" width="11" customWidth="1"/>
    <col min="6389" max="6389" width="9.88671875" customWidth="1"/>
    <col min="6390" max="6390" width="12.88671875" customWidth="1"/>
    <col min="6391" max="6391" width="13" customWidth="1"/>
    <col min="6392" max="6392" width="15" customWidth="1"/>
    <col min="6393" max="6393" width="11.44140625" customWidth="1"/>
    <col min="6394" max="6394" width="12" customWidth="1"/>
    <col min="6395" max="6395" width="11.44140625" customWidth="1"/>
    <col min="6396" max="6396" width="13.33203125" customWidth="1"/>
    <col min="6397" max="6397" width="13.109375" customWidth="1"/>
    <col min="6398" max="6398" width="13" customWidth="1"/>
    <col min="6399" max="6399" width="14.6640625" customWidth="1"/>
    <col min="6400" max="6402" width="9.109375" customWidth="1"/>
    <col min="6403" max="6403" width="10.5546875" customWidth="1"/>
    <col min="6404" max="6405" width="9.44140625" customWidth="1"/>
    <col min="6406" max="6406" width="9.33203125" customWidth="1"/>
    <col min="6407" max="6407" width="9" customWidth="1"/>
    <col min="6408" max="6408" width="8.6640625" customWidth="1"/>
    <col min="6409" max="6409" width="9.44140625" customWidth="1"/>
    <col min="6410" max="6410" width="7.44140625" customWidth="1"/>
    <col min="6411" max="6411" width="8.33203125" customWidth="1"/>
    <col min="6412" max="6412" width="8" customWidth="1"/>
    <col min="6413" max="6413" width="11.44140625" customWidth="1"/>
    <col min="6414" max="6414" width="7.44140625" customWidth="1"/>
    <col min="6415" max="6415" width="12.109375" customWidth="1"/>
    <col min="6416" max="6416" width="9.6640625" customWidth="1"/>
    <col min="6417" max="6417" width="13.109375" customWidth="1"/>
    <col min="6418" max="6418" width="7.44140625" customWidth="1"/>
    <col min="6419" max="6419" width="20.6640625" customWidth="1"/>
    <col min="6420" max="6420" width="0.44140625" customWidth="1"/>
    <col min="6421" max="6421" width="13.33203125" customWidth="1"/>
    <col min="6422" max="6422" width="7.33203125" customWidth="1"/>
    <col min="6423" max="6423" width="13.109375" customWidth="1"/>
    <col min="6620" max="6620" width="5.5546875" customWidth="1"/>
    <col min="6621" max="6621" width="29.44140625" customWidth="1"/>
    <col min="6622" max="6632" width="0" hidden="1" customWidth="1"/>
    <col min="6633" max="6633" width="14" customWidth="1"/>
    <col min="6634" max="6634" width="12.88671875" customWidth="1"/>
    <col min="6635" max="6635" width="13.88671875" customWidth="1"/>
    <col min="6636" max="6636" width="15" customWidth="1"/>
    <col min="6637" max="6637" width="12.88671875" customWidth="1"/>
    <col min="6638" max="6638" width="11.6640625" customWidth="1"/>
    <col min="6639" max="6639" width="13.88671875" customWidth="1"/>
    <col min="6640" max="6640" width="10.109375" customWidth="1"/>
    <col min="6641" max="6641" width="11.88671875" customWidth="1"/>
    <col min="6642" max="6642" width="10.44140625" customWidth="1"/>
    <col min="6643" max="6643" width="10.6640625" customWidth="1"/>
    <col min="6644" max="6644" width="11" customWidth="1"/>
    <col min="6645" max="6645" width="9.88671875" customWidth="1"/>
    <col min="6646" max="6646" width="12.88671875" customWidth="1"/>
    <col min="6647" max="6647" width="13" customWidth="1"/>
    <col min="6648" max="6648" width="15" customWidth="1"/>
    <col min="6649" max="6649" width="11.44140625" customWidth="1"/>
    <col min="6650" max="6650" width="12" customWidth="1"/>
    <col min="6651" max="6651" width="11.44140625" customWidth="1"/>
    <col min="6652" max="6652" width="13.33203125" customWidth="1"/>
    <col min="6653" max="6653" width="13.109375" customWidth="1"/>
    <col min="6654" max="6654" width="13" customWidth="1"/>
    <col min="6655" max="6655" width="14.6640625" customWidth="1"/>
    <col min="6656" max="6658" width="9.109375" customWidth="1"/>
    <col min="6659" max="6659" width="10.5546875" customWidth="1"/>
    <col min="6660" max="6661" width="9.44140625" customWidth="1"/>
    <col min="6662" max="6662" width="9.33203125" customWidth="1"/>
    <col min="6663" max="6663" width="9" customWidth="1"/>
    <col min="6664" max="6664" width="8.6640625" customWidth="1"/>
    <col min="6665" max="6665" width="9.44140625" customWidth="1"/>
    <col min="6666" max="6666" width="7.44140625" customWidth="1"/>
    <col min="6667" max="6667" width="8.33203125" customWidth="1"/>
    <col min="6668" max="6668" width="8" customWidth="1"/>
    <col min="6669" max="6669" width="11.44140625" customWidth="1"/>
    <col min="6670" max="6670" width="7.44140625" customWidth="1"/>
    <col min="6671" max="6671" width="12.109375" customWidth="1"/>
    <col min="6672" max="6672" width="9.6640625" customWidth="1"/>
    <col min="6673" max="6673" width="13.109375" customWidth="1"/>
    <col min="6674" max="6674" width="7.44140625" customWidth="1"/>
    <col min="6675" max="6675" width="20.6640625" customWidth="1"/>
    <col min="6676" max="6676" width="0.44140625" customWidth="1"/>
    <col min="6677" max="6677" width="13.33203125" customWidth="1"/>
    <col min="6678" max="6678" width="7.33203125" customWidth="1"/>
    <col min="6679" max="6679" width="13.109375" customWidth="1"/>
    <col min="6876" max="6876" width="5.5546875" customWidth="1"/>
    <col min="6877" max="6877" width="29.44140625" customWidth="1"/>
    <col min="6878" max="6888" width="0" hidden="1" customWidth="1"/>
    <col min="6889" max="6889" width="14" customWidth="1"/>
    <col min="6890" max="6890" width="12.88671875" customWidth="1"/>
    <col min="6891" max="6891" width="13.88671875" customWidth="1"/>
    <col min="6892" max="6892" width="15" customWidth="1"/>
    <col min="6893" max="6893" width="12.88671875" customWidth="1"/>
    <col min="6894" max="6894" width="11.6640625" customWidth="1"/>
    <col min="6895" max="6895" width="13.88671875" customWidth="1"/>
    <col min="6896" max="6896" width="10.109375" customWidth="1"/>
    <col min="6897" max="6897" width="11.88671875" customWidth="1"/>
    <col min="6898" max="6898" width="10.44140625" customWidth="1"/>
    <col min="6899" max="6899" width="10.6640625" customWidth="1"/>
    <col min="6900" max="6900" width="11" customWidth="1"/>
    <col min="6901" max="6901" width="9.88671875" customWidth="1"/>
    <col min="6902" max="6902" width="12.88671875" customWidth="1"/>
    <col min="6903" max="6903" width="13" customWidth="1"/>
    <col min="6904" max="6904" width="15" customWidth="1"/>
    <col min="6905" max="6905" width="11.44140625" customWidth="1"/>
    <col min="6906" max="6906" width="12" customWidth="1"/>
    <col min="6907" max="6907" width="11.44140625" customWidth="1"/>
    <col min="6908" max="6908" width="13.33203125" customWidth="1"/>
    <col min="6909" max="6909" width="13.109375" customWidth="1"/>
    <col min="6910" max="6910" width="13" customWidth="1"/>
    <col min="6911" max="6911" width="14.6640625" customWidth="1"/>
    <col min="6912" max="6914" width="9.109375" customWidth="1"/>
    <col min="6915" max="6915" width="10.5546875" customWidth="1"/>
    <col min="6916" max="6917" width="9.44140625" customWidth="1"/>
    <col min="6918" max="6918" width="9.33203125" customWidth="1"/>
    <col min="6919" max="6919" width="9" customWidth="1"/>
    <col min="6920" max="6920" width="8.6640625" customWidth="1"/>
    <col min="6921" max="6921" width="9.44140625" customWidth="1"/>
    <col min="6922" max="6922" width="7.44140625" customWidth="1"/>
    <col min="6923" max="6923" width="8.33203125" customWidth="1"/>
    <col min="6924" max="6924" width="8" customWidth="1"/>
    <col min="6925" max="6925" width="11.44140625" customWidth="1"/>
    <col min="6926" max="6926" width="7.44140625" customWidth="1"/>
    <col min="6927" max="6927" width="12.109375" customWidth="1"/>
    <col min="6928" max="6928" width="9.6640625" customWidth="1"/>
    <col min="6929" max="6929" width="13.109375" customWidth="1"/>
    <col min="6930" max="6930" width="7.44140625" customWidth="1"/>
    <col min="6931" max="6931" width="20.6640625" customWidth="1"/>
    <col min="6932" max="6932" width="0.44140625" customWidth="1"/>
    <col min="6933" max="6933" width="13.33203125" customWidth="1"/>
    <col min="6934" max="6934" width="7.33203125" customWidth="1"/>
    <col min="6935" max="6935" width="13.109375" customWidth="1"/>
    <col min="7132" max="7132" width="5.5546875" customWidth="1"/>
    <col min="7133" max="7133" width="29.44140625" customWidth="1"/>
    <col min="7134" max="7144" width="0" hidden="1" customWidth="1"/>
    <col min="7145" max="7145" width="14" customWidth="1"/>
    <col min="7146" max="7146" width="12.88671875" customWidth="1"/>
    <col min="7147" max="7147" width="13.88671875" customWidth="1"/>
    <col min="7148" max="7148" width="15" customWidth="1"/>
    <col min="7149" max="7149" width="12.88671875" customWidth="1"/>
    <col min="7150" max="7150" width="11.6640625" customWidth="1"/>
    <col min="7151" max="7151" width="13.88671875" customWidth="1"/>
    <col min="7152" max="7152" width="10.109375" customWidth="1"/>
    <col min="7153" max="7153" width="11.88671875" customWidth="1"/>
    <col min="7154" max="7154" width="10.44140625" customWidth="1"/>
    <col min="7155" max="7155" width="10.6640625" customWidth="1"/>
    <col min="7156" max="7156" width="11" customWidth="1"/>
    <col min="7157" max="7157" width="9.88671875" customWidth="1"/>
    <col min="7158" max="7158" width="12.88671875" customWidth="1"/>
    <col min="7159" max="7159" width="13" customWidth="1"/>
    <col min="7160" max="7160" width="15" customWidth="1"/>
    <col min="7161" max="7161" width="11.44140625" customWidth="1"/>
    <col min="7162" max="7162" width="12" customWidth="1"/>
    <col min="7163" max="7163" width="11.44140625" customWidth="1"/>
    <col min="7164" max="7164" width="13.33203125" customWidth="1"/>
    <col min="7165" max="7165" width="13.109375" customWidth="1"/>
    <col min="7166" max="7166" width="13" customWidth="1"/>
    <col min="7167" max="7167" width="14.6640625" customWidth="1"/>
    <col min="7168" max="7170" width="9.109375" customWidth="1"/>
    <col min="7171" max="7171" width="10.5546875" customWidth="1"/>
    <col min="7172" max="7173" width="9.44140625" customWidth="1"/>
    <col min="7174" max="7174" width="9.33203125" customWidth="1"/>
    <col min="7175" max="7175" width="9" customWidth="1"/>
    <col min="7176" max="7176" width="8.6640625" customWidth="1"/>
    <col min="7177" max="7177" width="9.44140625" customWidth="1"/>
    <col min="7178" max="7178" width="7.44140625" customWidth="1"/>
    <col min="7179" max="7179" width="8.33203125" customWidth="1"/>
    <col min="7180" max="7180" width="8" customWidth="1"/>
    <col min="7181" max="7181" width="11.44140625" customWidth="1"/>
    <col min="7182" max="7182" width="7.44140625" customWidth="1"/>
    <col min="7183" max="7183" width="12.109375" customWidth="1"/>
    <col min="7184" max="7184" width="9.6640625" customWidth="1"/>
    <col min="7185" max="7185" width="13.109375" customWidth="1"/>
    <col min="7186" max="7186" width="7.44140625" customWidth="1"/>
    <col min="7187" max="7187" width="20.6640625" customWidth="1"/>
    <col min="7188" max="7188" width="0.44140625" customWidth="1"/>
    <col min="7189" max="7189" width="13.33203125" customWidth="1"/>
    <col min="7190" max="7190" width="7.33203125" customWidth="1"/>
    <col min="7191" max="7191" width="13.109375" customWidth="1"/>
    <col min="7388" max="7388" width="5.5546875" customWidth="1"/>
    <col min="7389" max="7389" width="29.44140625" customWidth="1"/>
    <col min="7390" max="7400" width="0" hidden="1" customWidth="1"/>
    <col min="7401" max="7401" width="14" customWidth="1"/>
    <col min="7402" max="7402" width="12.88671875" customWidth="1"/>
    <col min="7403" max="7403" width="13.88671875" customWidth="1"/>
    <col min="7404" max="7404" width="15" customWidth="1"/>
    <col min="7405" max="7405" width="12.88671875" customWidth="1"/>
    <col min="7406" max="7406" width="11.6640625" customWidth="1"/>
    <col min="7407" max="7407" width="13.88671875" customWidth="1"/>
    <col min="7408" max="7408" width="10.109375" customWidth="1"/>
    <col min="7409" max="7409" width="11.88671875" customWidth="1"/>
    <col min="7410" max="7410" width="10.44140625" customWidth="1"/>
    <col min="7411" max="7411" width="10.6640625" customWidth="1"/>
    <col min="7412" max="7412" width="11" customWidth="1"/>
    <col min="7413" max="7413" width="9.88671875" customWidth="1"/>
    <col min="7414" max="7414" width="12.88671875" customWidth="1"/>
    <col min="7415" max="7415" width="13" customWidth="1"/>
    <col min="7416" max="7416" width="15" customWidth="1"/>
    <col min="7417" max="7417" width="11.44140625" customWidth="1"/>
    <col min="7418" max="7418" width="12" customWidth="1"/>
    <col min="7419" max="7419" width="11.44140625" customWidth="1"/>
    <col min="7420" max="7420" width="13.33203125" customWidth="1"/>
    <col min="7421" max="7421" width="13.109375" customWidth="1"/>
    <col min="7422" max="7422" width="13" customWidth="1"/>
    <col min="7423" max="7423" width="14.6640625" customWidth="1"/>
    <col min="7424" max="7426" width="9.109375" customWidth="1"/>
    <col min="7427" max="7427" width="10.5546875" customWidth="1"/>
    <col min="7428" max="7429" width="9.44140625" customWidth="1"/>
    <col min="7430" max="7430" width="9.33203125" customWidth="1"/>
    <col min="7431" max="7431" width="9" customWidth="1"/>
    <col min="7432" max="7432" width="8.6640625" customWidth="1"/>
    <col min="7433" max="7433" width="9.44140625" customWidth="1"/>
    <col min="7434" max="7434" width="7.44140625" customWidth="1"/>
    <col min="7435" max="7435" width="8.33203125" customWidth="1"/>
    <col min="7436" max="7436" width="8" customWidth="1"/>
    <col min="7437" max="7437" width="11.44140625" customWidth="1"/>
    <col min="7438" max="7438" width="7.44140625" customWidth="1"/>
    <col min="7439" max="7439" width="12.109375" customWidth="1"/>
    <col min="7440" max="7440" width="9.6640625" customWidth="1"/>
    <col min="7441" max="7441" width="13.109375" customWidth="1"/>
    <col min="7442" max="7442" width="7.44140625" customWidth="1"/>
    <col min="7443" max="7443" width="20.6640625" customWidth="1"/>
    <col min="7444" max="7444" width="0.44140625" customWidth="1"/>
    <col min="7445" max="7445" width="13.33203125" customWidth="1"/>
    <col min="7446" max="7446" width="7.33203125" customWidth="1"/>
    <col min="7447" max="7447" width="13.109375" customWidth="1"/>
    <col min="7644" max="7644" width="5.5546875" customWidth="1"/>
    <col min="7645" max="7645" width="29.44140625" customWidth="1"/>
    <col min="7646" max="7656" width="0" hidden="1" customWidth="1"/>
    <col min="7657" max="7657" width="14" customWidth="1"/>
    <col min="7658" max="7658" width="12.88671875" customWidth="1"/>
    <col min="7659" max="7659" width="13.88671875" customWidth="1"/>
    <col min="7660" max="7660" width="15" customWidth="1"/>
    <col min="7661" max="7661" width="12.88671875" customWidth="1"/>
    <col min="7662" max="7662" width="11.6640625" customWidth="1"/>
    <col min="7663" max="7663" width="13.88671875" customWidth="1"/>
    <col min="7664" max="7664" width="10.109375" customWidth="1"/>
    <col min="7665" max="7665" width="11.88671875" customWidth="1"/>
    <col min="7666" max="7666" width="10.44140625" customWidth="1"/>
    <col min="7667" max="7667" width="10.6640625" customWidth="1"/>
    <col min="7668" max="7668" width="11" customWidth="1"/>
    <col min="7669" max="7669" width="9.88671875" customWidth="1"/>
    <col min="7670" max="7670" width="12.88671875" customWidth="1"/>
    <col min="7671" max="7671" width="13" customWidth="1"/>
    <col min="7672" max="7672" width="15" customWidth="1"/>
    <col min="7673" max="7673" width="11.44140625" customWidth="1"/>
    <col min="7674" max="7674" width="12" customWidth="1"/>
    <col min="7675" max="7675" width="11.44140625" customWidth="1"/>
    <col min="7676" max="7676" width="13.33203125" customWidth="1"/>
    <col min="7677" max="7677" width="13.109375" customWidth="1"/>
    <col min="7678" max="7678" width="13" customWidth="1"/>
    <col min="7679" max="7679" width="14.6640625" customWidth="1"/>
    <col min="7680" max="7682" width="9.109375" customWidth="1"/>
    <col min="7683" max="7683" width="10.5546875" customWidth="1"/>
    <col min="7684" max="7685" width="9.44140625" customWidth="1"/>
    <col min="7686" max="7686" width="9.33203125" customWidth="1"/>
    <col min="7687" max="7687" width="9" customWidth="1"/>
    <col min="7688" max="7688" width="8.6640625" customWidth="1"/>
    <col min="7689" max="7689" width="9.44140625" customWidth="1"/>
    <col min="7690" max="7690" width="7.44140625" customWidth="1"/>
    <col min="7691" max="7691" width="8.33203125" customWidth="1"/>
    <col min="7692" max="7692" width="8" customWidth="1"/>
    <col min="7693" max="7693" width="11.44140625" customWidth="1"/>
    <col min="7694" max="7694" width="7.44140625" customWidth="1"/>
    <col min="7695" max="7695" width="12.109375" customWidth="1"/>
    <col min="7696" max="7696" width="9.6640625" customWidth="1"/>
    <col min="7697" max="7697" width="13.109375" customWidth="1"/>
    <col min="7698" max="7698" width="7.44140625" customWidth="1"/>
    <col min="7699" max="7699" width="20.6640625" customWidth="1"/>
    <col min="7700" max="7700" width="0.44140625" customWidth="1"/>
    <col min="7701" max="7701" width="13.33203125" customWidth="1"/>
    <col min="7702" max="7702" width="7.33203125" customWidth="1"/>
    <col min="7703" max="7703" width="13.109375" customWidth="1"/>
    <col min="7900" max="7900" width="5.5546875" customWidth="1"/>
    <col min="7901" max="7901" width="29.44140625" customWidth="1"/>
    <col min="7902" max="7912" width="0" hidden="1" customWidth="1"/>
    <col min="7913" max="7913" width="14" customWidth="1"/>
    <col min="7914" max="7914" width="12.88671875" customWidth="1"/>
    <col min="7915" max="7915" width="13.88671875" customWidth="1"/>
    <col min="7916" max="7916" width="15" customWidth="1"/>
    <col min="7917" max="7917" width="12.88671875" customWidth="1"/>
    <col min="7918" max="7918" width="11.6640625" customWidth="1"/>
    <col min="7919" max="7919" width="13.88671875" customWidth="1"/>
    <col min="7920" max="7920" width="10.109375" customWidth="1"/>
    <col min="7921" max="7921" width="11.88671875" customWidth="1"/>
    <col min="7922" max="7922" width="10.44140625" customWidth="1"/>
    <col min="7923" max="7923" width="10.6640625" customWidth="1"/>
    <col min="7924" max="7924" width="11" customWidth="1"/>
    <col min="7925" max="7925" width="9.88671875" customWidth="1"/>
    <col min="7926" max="7926" width="12.88671875" customWidth="1"/>
    <col min="7927" max="7927" width="13" customWidth="1"/>
    <col min="7928" max="7928" width="15" customWidth="1"/>
    <col min="7929" max="7929" width="11.44140625" customWidth="1"/>
    <col min="7930" max="7930" width="12" customWidth="1"/>
    <col min="7931" max="7931" width="11.44140625" customWidth="1"/>
    <col min="7932" max="7932" width="13.33203125" customWidth="1"/>
    <col min="7933" max="7933" width="13.109375" customWidth="1"/>
    <col min="7934" max="7934" width="13" customWidth="1"/>
    <col min="7935" max="7935" width="14.6640625" customWidth="1"/>
    <col min="7936" max="7938" width="9.109375" customWidth="1"/>
    <col min="7939" max="7939" width="10.5546875" customWidth="1"/>
    <col min="7940" max="7941" width="9.44140625" customWidth="1"/>
    <col min="7942" max="7942" width="9.33203125" customWidth="1"/>
    <col min="7943" max="7943" width="9" customWidth="1"/>
    <col min="7944" max="7944" width="8.6640625" customWidth="1"/>
    <col min="7945" max="7945" width="9.44140625" customWidth="1"/>
    <col min="7946" max="7946" width="7.44140625" customWidth="1"/>
    <col min="7947" max="7947" width="8.33203125" customWidth="1"/>
    <col min="7948" max="7948" width="8" customWidth="1"/>
    <col min="7949" max="7949" width="11.44140625" customWidth="1"/>
    <col min="7950" max="7950" width="7.44140625" customWidth="1"/>
    <col min="7951" max="7951" width="12.109375" customWidth="1"/>
    <col min="7952" max="7952" width="9.6640625" customWidth="1"/>
    <col min="7953" max="7953" width="13.109375" customWidth="1"/>
    <col min="7954" max="7954" width="7.44140625" customWidth="1"/>
    <col min="7955" max="7955" width="20.6640625" customWidth="1"/>
    <col min="7956" max="7956" width="0.44140625" customWidth="1"/>
    <col min="7957" max="7957" width="13.33203125" customWidth="1"/>
    <col min="7958" max="7958" width="7.33203125" customWidth="1"/>
    <col min="7959" max="7959" width="13.109375" customWidth="1"/>
    <col min="8156" max="8156" width="5.5546875" customWidth="1"/>
    <col min="8157" max="8157" width="29.44140625" customWidth="1"/>
    <col min="8158" max="8168" width="0" hidden="1" customWidth="1"/>
    <col min="8169" max="8169" width="14" customWidth="1"/>
    <col min="8170" max="8170" width="12.88671875" customWidth="1"/>
    <col min="8171" max="8171" width="13.88671875" customWidth="1"/>
    <col min="8172" max="8172" width="15" customWidth="1"/>
    <col min="8173" max="8173" width="12.88671875" customWidth="1"/>
    <col min="8174" max="8174" width="11.6640625" customWidth="1"/>
    <col min="8175" max="8175" width="13.88671875" customWidth="1"/>
    <col min="8176" max="8176" width="10.109375" customWidth="1"/>
    <col min="8177" max="8177" width="11.88671875" customWidth="1"/>
    <col min="8178" max="8178" width="10.44140625" customWidth="1"/>
    <col min="8179" max="8179" width="10.6640625" customWidth="1"/>
    <col min="8180" max="8180" width="11" customWidth="1"/>
    <col min="8181" max="8181" width="9.88671875" customWidth="1"/>
    <col min="8182" max="8182" width="12.88671875" customWidth="1"/>
    <col min="8183" max="8183" width="13" customWidth="1"/>
    <col min="8184" max="8184" width="15" customWidth="1"/>
    <col min="8185" max="8185" width="11.44140625" customWidth="1"/>
    <col min="8186" max="8186" width="12" customWidth="1"/>
    <col min="8187" max="8187" width="11.44140625" customWidth="1"/>
    <col min="8188" max="8188" width="13.33203125" customWidth="1"/>
    <col min="8189" max="8189" width="13.109375" customWidth="1"/>
    <col min="8190" max="8190" width="13" customWidth="1"/>
    <col min="8191" max="8191" width="14.6640625" customWidth="1"/>
    <col min="8192" max="8194" width="9.109375" customWidth="1"/>
    <col min="8195" max="8195" width="10.5546875" customWidth="1"/>
    <col min="8196" max="8197" width="9.44140625" customWidth="1"/>
    <col min="8198" max="8198" width="9.33203125" customWidth="1"/>
    <col min="8199" max="8199" width="9" customWidth="1"/>
    <col min="8200" max="8200" width="8.6640625" customWidth="1"/>
    <col min="8201" max="8201" width="9.44140625" customWidth="1"/>
    <col min="8202" max="8202" width="7.44140625" customWidth="1"/>
    <col min="8203" max="8203" width="8.33203125" customWidth="1"/>
    <col min="8204" max="8204" width="8" customWidth="1"/>
    <col min="8205" max="8205" width="11.44140625" customWidth="1"/>
    <col min="8206" max="8206" width="7.44140625" customWidth="1"/>
    <col min="8207" max="8207" width="12.109375" customWidth="1"/>
    <col min="8208" max="8208" width="9.6640625" customWidth="1"/>
    <col min="8209" max="8209" width="13.109375" customWidth="1"/>
    <col min="8210" max="8210" width="7.44140625" customWidth="1"/>
    <col min="8211" max="8211" width="20.6640625" customWidth="1"/>
    <col min="8212" max="8212" width="0.44140625" customWidth="1"/>
    <col min="8213" max="8213" width="13.33203125" customWidth="1"/>
    <col min="8214" max="8214" width="7.33203125" customWidth="1"/>
    <col min="8215" max="8215" width="13.109375" customWidth="1"/>
    <col min="8412" max="8412" width="5.5546875" customWidth="1"/>
    <col min="8413" max="8413" width="29.44140625" customWidth="1"/>
    <col min="8414" max="8424" width="0" hidden="1" customWidth="1"/>
    <col min="8425" max="8425" width="14" customWidth="1"/>
    <col min="8426" max="8426" width="12.88671875" customWidth="1"/>
    <col min="8427" max="8427" width="13.88671875" customWidth="1"/>
    <col min="8428" max="8428" width="15" customWidth="1"/>
    <col min="8429" max="8429" width="12.88671875" customWidth="1"/>
    <col min="8430" max="8430" width="11.6640625" customWidth="1"/>
    <col min="8431" max="8431" width="13.88671875" customWidth="1"/>
    <col min="8432" max="8432" width="10.109375" customWidth="1"/>
    <col min="8433" max="8433" width="11.88671875" customWidth="1"/>
    <col min="8434" max="8434" width="10.44140625" customWidth="1"/>
    <col min="8435" max="8435" width="10.6640625" customWidth="1"/>
    <col min="8436" max="8436" width="11" customWidth="1"/>
    <col min="8437" max="8437" width="9.88671875" customWidth="1"/>
    <col min="8438" max="8438" width="12.88671875" customWidth="1"/>
    <col min="8439" max="8439" width="13" customWidth="1"/>
    <col min="8440" max="8440" width="15" customWidth="1"/>
    <col min="8441" max="8441" width="11.44140625" customWidth="1"/>
    <col min="8442" max="8442" width="12" customWidth="1"/>
    <col min="8443" max="8443" width="11.44140625" customWidth="1"/>
    <col min="8444" max="8444" width="13.33203125" customWidth="1"/>
    <col min="8445" max="8445" width="13.109375" customWidth="1"/>
    <col min="8446" max="8446" width="13" customWidth="1"/>
    <col min="8447" max="8447" width="14.6640625" customWidth="1"/>
    <col min="8448" max="8450" width="9.109375" customWidth="1"/>
    <col min="8451" max="8451" width="10.5546875" customWidth="1"/>
    <col min="8452" max="8453" width="9.44140625" customWidth="1"/>
    <col min="8454" max="8454" width="9.33203125" customWidth="1"/>
    <col min="8455" max="8455" width="9" customWidth="1"/>
    <col min="8456" max="8456" width="8.6640625" customWidth="1"/>
    <col min="8457" max="8457" width="9.44140625" customWidth="1"/>
    <col min="8458" max="8458" width="7.44140625" customWidth="1"/>
    <col min="8459" max="8459" width="8.33203125" customWidth="1"/>
    <col min="8460" max="8460" width="8" customWidth="1"/>
    <col min="8461" max="8461" width="11.44140625" customWidth="1"/>
    <col min="8462" max="8462" width="7.44140625" customWidth="1"/>
    <col min="8463" max="8463" width="12.109375" customWidth="1"/>
    <col min="8464" max="8464" width="9.6640625" customWidth="1"/>
    <col min="8465" max="8465" width="13.109375" customWidth="1"/>
    <col min="8466" max="8466" width="7.44140625" customWidth="1"/>
    <col min="8467" max="8467" width="20.6640625" customWidth="1"/>
    <col min="8468" max="8468" width="0.44140625" customWidth="1"/>
    <col min="8469" max="8469" width="13.33203125" customWidth="1"/>
    <col min="8470" max="8470" width="7.33203125" customWidth="1"/>
    <col min="8471" max="8471" width="13.109375" customWidth="1"/>
    <col min="8668" max="8668" width="5.5546875" customWidth="1"/>
    <col min="8669" max="8669" width="29.44140625" customWidth="1"/>
    <col min="8670" max="8680" width="0" hidden="1" customWidth="1"/>
    <col min="8681" max="8681" width="14" customWidth="1"/>
    <col min="8682" max="8682" width="12.88671875" customWidth="1"/>
    <col min="8683" max="8683" width="13.88671875" customWidth="1"/>
    <col min="8684" max="8684" width="15" customWidth="1"/>
    <col min="8685" max="8685" width="12.88671875" customWidth="1"/>
    <col min="8686" max="8686" width="11.6640625" customWidth="1"/>
    <col min="8687" max="8687" width="13.88671875" customWidth="1"/>
    <col min="8688" max="8688" width="10.109375" customWidth="1"/>
    <col min="8689" max="8689" width="11.88671875" customWidth="1"/>
    <col min="8690" max="8690" width="10.44140625" customWidth="1"/>
    <col min="8691" max="8691" width="10.6640625" customWidth="1"/>
    <col min="8692" max="8692" width="11" customWidth="1"/>
    <col min="8693" max="8693" width="9.88671875" customWidth="1"/>
    <col min="8694" max="8694" width="12.88671875" customWidth="1"/>
    <col min="8695" max="8695" width="13" customWidth="1"/>
    <col min="8696" max="8696" width="15" customWidth="1"/>
    <col min="8697" max="8697" width="11.44140625" customWidth="1"/>
    <col min="8698" max="8698" width="12" customWidth="1"/>
    <col min="8699" max="8699" width="11.44140625" customWidth="1"/>
    <col min="8700" max="8700" width="13.33203125" customWidth="1"/>
    <col min="8701" max="8701" width="13.109375" customWidth="1"/>
    <col min="8702" max="8702" width="13" customWidth="1"/>
    <col min="8703" max="8703" width="14.6640625" customWidth="1"/>
    <col min="8704" max="8706" width="9.109375" customWidth="1"/>
    <col min="8707" max="8707" width="10.5546875" customWidth="1"/>
    <col min="8708" max="8709" width="9.44140625" customWidth="1"/>
    <col min="8710" max="8710" width="9.33203125" customWidth="1"/>
    <col min="8711" max="8711" width="9" customWidth="1"/>
    <col min="8712" max="8712" width="8.6640625" customWidth="1"/>
    <col min="8713" max="8713" width="9.44140625" customWidth="1"/>
    <col min="8714" max="8714" width="7.44140625" customWidth="1"/>
    <col min="8715" max="8715" width="8.33203125" customWidth="1"/>
    <col min="8716" max="8716" width="8" customWidth="1"/>
    <col min="8717" max="8717" width="11.44140625" customWidth="1"/>
    <col min="8718" max="8718" width="7.44140625" customWidth="1"/>
    <col min="8719" max="8719" width="12.109375" customWidth="1"/>
    <col min="8720" max="8720" width="9.6640625" customWidth="1"/>
    <col min="8721" max="8721" width="13.109375" customWidth="1"/>
    <col min="8722" max="8722" width="7.44140625" customWidth="1"/>
    <col min="8723" max="8723" width="20.6640625" customWidth="1"/>
    <col min="8724" max="8724" width="0.44140625" customWidth="1"/>
    <col min="8725" max="8725" width="13.33203125" customWidth="1"/>
    <col min="8726" max="8726" width="7.33203125" customWidth="1"/>
    <col min="8727" max="8727" width="13.109375" customWidth="1"/>
    <col min="8924" max="8924" width="5.5546875" customWidth="1"/>
    <col min="8925" max="8925" width="29.44140625" customWidth="1"/>
    <col min="8926" max="8936" width="0" hidden="1" customWidth="1"/>
    <col min="8937" max="8937" width="14" customWidth="1"/>
    <col min="8938" max="8938" width="12.88671875" customWidth="1"/>
    <col min="8939" max="8939" width="13.88671875" customWidth="1"/>
    <col min="8940" max="8940" width="15" customWidth="1"/>
    <col min="8941" max="8941" width="12.88671875" customWidth="1"/>
    <col min="8942" max="8942" width="11.6640625" customWidth="1"/>
    <col min="8943" max="8943" width="13.88671875" customWidth="1"/>
    <col min="8944" max="8944" width="10.109375" customWidth="1"/>
    <col min="8945" max="8945" width="11.88671875" customWidth="1"/>
    <col min="8946" max="8946" width="10.44140625" customWidth="1"/>
    <col min="8947" max="8947" width="10.6640625" customWidth="1"/>
    <col min="8948" max="8948" width="11" customWidth="1"/>
    <col min="8949" max="8949" width="9.88671875" customWidth="1"/>
    <col min="8950" max="8950" width="12.88671875" customWidth="1"/>
    <col min="8951" max="8951" width="13" customWidth="1"/>
    <col min="8952" max="8952" width="15" customWidth="1"/>
    <col min="8953" max="8953" width="11.44140625" customWidth="1"/>
    <col min="8954" max="8954" width="12" customWidth="1"/>
    <col min="8955" max="8955" width="11.44140625" customWidth="1"/>
    <col min="8956" max="8956" width="13.33203125" customWidth="1"/>
    <col min="8957" max="8957" width="13.109375" customWidth="1"/>
    <col min="8958" max="8958" width="13" customWidth="1"/>
    <col min="8959" max="8959" width="14.6640625" customWidth="1"/>
    <col min="8960" max="8962" width="9.109375" customWidth="1"/>
    <col min="8963" max="8963" width="10.5546875" customWidth="1"/>
    <col min="8964" max="8965" width="9.44140625" customWidth="1"/>
    <col min="8966" max="8966" width="9.33203125" customWidth="1"/>
    <col min="8967" max="8967" width="9" customWidth="1"/>
    <col min="8968" max="8968" width="8.6640625" customWidth="1"/>
    <col min="8969" max="8969" width="9.44140625" customWidth="1"/>
    <col min="8970" max="8970" width="7.44140625" customWidth="1"/>
    <col min="8971" max="8971" width="8.33203125" customWidth="1"/>
    <col min="8972" max="8972" width="8" customWidth="1"/>
    <col min="8973" max="8973" width="11.44140625" customWidth="1"/>
    <col min="8974" max="8974" width="7.44140625" customWidth="1"/>
    <col min="8975" max="8975" width="12.109375" customWidth="1"/>
    <col min="8976" max="8976" width="9.6640625" customWidth="1"/>
    <col min="8977" max="8977" width="13.109375" customWidth="1"/>
    <col min="8978" max="8978" width="7.44140625" customWidth="1"/>
    <col min="8979" max="8979" width="20.6640625" customWidth="1"/>
    <col min="8980" max="8980" width="0.44140625" customWidth="1"/>
    <col min="8981" max="8981" width="13.33203125" customWidth="1"/>
    <col min="8982" max="8982" width="7.33203125" customWidth="1"/>
    <col min="8983" max="8983" width="13.109375" customWidth="1"/>
    <col min="9180" max="9180" width="5.5546875" customWidth="1"/>
    <col min="9181" max="9181" width="29.44140625" customWidth="1"/>
    <col min="9182" max="9192" width="0" hidden="1" customWidth="1"/>
    <col min="9193" max="9193" width="14" customWidth="1"/>
    <col min="9194" max="9194" width="12.88671875" customWidth="1"/>
    <col min="9195" max="9195" width="13.88671875" customWidth="1"/>
    <col min="9196" max="9196" width="15" customWidth="1"/>
    <col min="9197" max="9197" width="12.88671875" customWidth="1"/>
    <col min="9198" max="9198" width="11.6640625" customWidth="1"/>
    <col min="9199" max="9199" width="13.88671875" customWidth="1"/>
    <col min="9200" max="9200" width="10.109375" customWidth="1"/>
    <col min="9201" max="9201" width="11.88671875" customWidth="1"/>
    <col min="9202" max="9202" width="10.44140625" customWidth="1"/>
    <col min="9203" max="9203" width="10.6640625" customWidth="1"/>
    <col min="9204" max="9204" width="11" customWidth="1"/>
    <col min="9205" max="9205" width="9.88671875" customWidth="1"/>
    <col min="9206" max="9206" width="12.88671875" customWidth="1"/>
    <col min="9207" max="9207" width="13" customWidth="1"/>
    <col min="9208" max="9208" width="15" customWidth="1"/>
    <col min="9209" max="9209" width="11.44140625" customWidth="1"/>
    <col min="9210" max="9210" width="12" customWidth="1"/>
    <col min="9211" max="9211" width="11.44140625" customWidth="1"/>
    <col min="9212" max="9212" width="13.33203125" customWidth="1"/>
    <col min="9213" max="9213" width="13.109375" customWidth="1"/>
    <col min="9214" max="9214" width="13" customWidth="1"/>
    <col min="9215" max="9215" width="14.6640625" customWidth="1"/>
    <col min="9216" max="9218" width="9.109375" customWidth="1"/>
    <col min="9219" max="9219" width="10.5546875" customWidth="1"/>
    <col min="9220" max="9221" width="9.44140625" customWidth="1"/>
    <col min="9222" max="9222" width="9.33203125" customWidth="1"/>
    <col min="9223" max="9223" width="9" customWidth="1"/>
    <col min="9224" max="9224" width="8.6640625" customWidth="1"/>
    <col min="9225" max="9225" width="9.44140625" customWidth="1"/>
    <col min="9226" max="9226" width="7.44140625" customWidth="1"/>
    <col min="9227" max="9227" width="8.33203125" customWidth="1"/>
    <col min="9228" max="9228" width="8" customWidth="1"/>
    <col min="9229" max="9229" width="11.44140625" customWidth="1"/>
    <col min="9230" max="9230" width="7.44140625" customWidth="1"/>
    <col min="9231" max="9231" width="12.109375" customWidth="1"/>
    <col min="9232" max="9232" width="9.6640625" customWidth="1"/>
    <col min="9233" max="9233" width="13.109375" customWidth="1"/>
    <col min="9234" max="9234" width="7.44140625" customWidth="1"/>
    <col min="9235" max="9235" width="20.6640625" customWidth="1"/>
    <col min="9236" max="9236" width="0.44140625" customWidth="1"/>
    <col min="9237" max="9237" width="13.33203125" customWidth="1"/>
    <col min="9238" max="9238" width="7.33203125" customWidth="1"/>
    <col min="9239" max="9239" width="13.109375" customWidth="1"/>
    <col min="9436" max="9436" width="5.5546875" customWidth="1"/>
    <col min="9437" max="9437" width="29.44140625" customWidth="1"/>
    <col min="9438" max="9448" width="0" hidden="1" customWidth="1"/>
    <col min="9449" max="9449" width="14" customWidth="1"/>
    <col min="9450" max="9450" width="12.88671875" customWidth="1"/>
    <col min="9451" max="9451" width="13.88671875" customWidth="1"/>
    <col min="9452" max="9452" width="15" customWidth="1"/>
    <col min="9453" max="9453" width="12.88671875" customWidth="1"/>
    <col min="9454" max="9454" width="11.6640625" customWidth="1"/>
    <col min="9455" max="9455" width="13.88671875" customWidth="1"/>
    <col min="9456" max="9456" width="10.109375" customWidth="1"/>
    <col min="9457" max="9457" width="11.88671875" customWidth="1"/>
    <col min="9458" max="9458" width="10.44140625" customWidth="1"/>
    <col min="9459" max="9459" width="10.6640625" customWidth="1"/>
    <col min="9460" max="9460" width="11" customWidth="1"/>
    <col min="9461" max="9461" width="9.88671875" customWidth="1"/>
    <col min="9462" max="9462" width="12.88671875" customWidth="1"/>
    <col min="9463" max="9463" width="13" customWidth="1"/>
    <col min="9464" max="9464" width="15" customWidth="1"/>
    <col min="9465" max="9465" width="11.44140625" customWidth="1"/>
    <col min="9466" max="9466" width="12" customWidth="1"/>
    <col min="9467" max="9467" width="11.44140625" customWidth="1"/>
    <col min="9468" max="9468" width="13.33203125" customWidth="1"/>
    <col min="9469" max="9469" width="13.109375" customWidth="1"/>
    <col min="9470" max="9470" width="13" customWidth="1"/>
    <col min="9471" max="9471" width="14.6640625" customWidth="1"/>
    <col min="9472" max="9474" width="9.109375" customWidth="1"/>
    <col min="9475" max="9475" width="10.5546875" customWidth="1"/>
    <col min="9476" max="9477" width="9.44140625" customWidth="1"/>
    <col min="9478" max="9478" width="9.33203125" customWidth="1"/>
    <col min="9479" max="9479" width="9" customWidth="1"/>
    <col min="9480" max="9480" width="8.6640625" customWidth="1"/>
    <col min="9481" max="9481" width="9.44140625" customWidth="1"/>
    <col min="9482" max="9482" width="7.44140625" customWidth="1"/>
    <col min="9483" max="9483" width="8.33203125" customWidth="1"/>
    <col min="9484" max="9484" width="8" customWidth="1"/>
    <col min="9485" max="9485" width="11.44140625" customWidth="1"/>
    <col min="9486" max="9486" width="7.44140625" customWidth="1"/>
    <col min="9487" max="9487" width="12.109375" customWidth="1"/>
    <col min="9488" max="9488" width="9.6640625" customWidth="1"/>
    <col min="9489" max="9489" width="13.109375" customWidth="1"/>
    <col min="9490" max="9490" width="7.44140625" customWidth="1"/>
    <col min="9491" max="9491" width="20.6640625" customWidth="1"/>
    <col min="9492" max="9492" width="0.44140625" customWidth="1"/>
    <col min="9493" max="9493" width="13.33203125" customWidth="1"/>
    <col min="9494" max="9494" width="7.33203125" customWidth="1"/>
    <col min="9495" max="9495" width="13.109375" customWidth="1"/>
    <col min="9692" max="9692" width="5.5546875" customWidth="1"/>
    <col min="9693" max="9693" width="29.44140625" customWidth="1"/>
    <col min="9694" max="9704" width="0" hidden="1" customWidth="1"/>
    <col min="9705" max="9705" width="14" customWidth="1"/>
    <col min="9706" max="9706" width="12.88671875" customWidth="1"/>
    <col min="9707" max="9707" width="13.88671875" customWidth="1"/>
    <col min="9708" max="9708" width="15" customWidth="1"/>
    <col min="9709" max="9709" width="12.88671875" customWidth="1"/>
    <col min="9710" max="9710" width="11.6640625" customWidth="1"/>
    <col min="9711" max="9711" width="13.88671875" customWidth="1"/>
    <col min="9712" max="9712" width="10.109375" customWidth="1"/>
    <col min="9713" max="9713" width="11.88671875" customWidth="1"/>
    <col min="9714" max="9714" width="10.44140625" customWidth="1"/>
    <col min="9715" max="9715" width="10.6640625" customWidth="1"/>
    <col min="9716" max="9716" width="11" customWidth="1"/>
    <col min="9717" max="9717" width="9.88671875" customWidth="1"/>
    <col min="9718" max="9718" width="12.88671875" customWidth="1"/>
    <col min="9719" max="9719" width="13" customWidth="1"/>
    <col min="9720" max="9720" width="15" customWidth="1"/>
    <col min="9721" max="9721" width="11.44140625" customWidth="1"/>
    <col min="9722" max="9722" width="12" customWidth="1"/>
    <col min="9723" max="9723" width="11.44140625" customWidth="1"/>
    <col min="9724" max="9724" width="13.33203125" customWidth="1"/>
    <col min="9725" max="9725" width="13.109375" customWidth="1"/>
    <col min="9726" max="9726" width="13" customWidth="1"/>
    <col min="9727" max="9727" width="14.6640625" customWidth="1"/>
    <col min="9728" max="9730" width="9.109375" customWidth="1"/>
    <col min="9731" max="9731" width="10.5546875" customWidth="1"/>
    <col min="9732" max="9733" width="9.44140625" customWidth="1"/>
    <col min="9734" max="9734" width="9.33203125" customWidth="1"/>
    <col min="9735" max="9735" width="9" customWidth="1"/>
    <col min="9736" max="9736" width="8.6640625" customWidth="1"/>
    <col min="9737" max="9737" width="9.44140625" customWidth="1"/>
    <col min="9738" max="9738" width="7.44140625" customWidth="1"/>
    <col min="9739" max="9739" width="8.33203125" customWidth="1"/>
    <col min="9740" max="9740" width="8" customWidth="1"/>
    <col min="9741" max="9741" width="11.44140625" customWidth="1"/>
    <col min="9742" max="9742" width="7.44140625" customWidth="1"/>
    <col min="9743" max="9743" width="12.109375" customWidth="1"/>
    <col min="9744" max="9744" width="9.6640625" customWidth="1"/>
    <col min="9745" max="9745" width="13.109375" customWidth="1"/>
    <col min="9746" max="9746" width="7.44140625" customWidth="1"/>
    <col min="9747" max="9747" width="20.6640625" customWidth="1"/>
    <col min="9748" max="9748" width="0.44140625" customWidth="1"/>
    <col min="9749" max="9749" width="13.33203125" customWidth="1"/>
    <col min="9750" max="9750" width="7.33203125" customWidth="1"/>
    <col min="9751" max="9751" width="13.109375" customWidth="1"/>
    <col min="9948" max="9948" width="5.5546875" customWidth="1"/>
    <col min="9949" max="9949" width="29.44140625" customWidth="1"/>
    <col min="9950" max="9960" width="0" hidden="1" customWidth="1"/>
    <col min="9961" max="9961" width="14" customWidth="1"/>
    <col min="9962" max="9962" width="12.88671875" customWidth="1"/>
    <col min="9963" max="9963" width="13.88671875" customWidth="1"/>
    <col min="9964" max="9964" width="15" customWidth="1"/>
    <col min="9965" max="9965" width="12.88671875" customWidth="1"/>
    <col min="9966" max="9966" width="11.6640625" customWidth="1"/>
    <col min="9967" max="9967" width="13.88671875" customWidth="1"/>
    <col min="9968" max="9968" width="10.109375" customWidth="1"/>
    <col min="9969" max="9969" width="11.88671875" customWidth="1"/>
    <col min="9970" max="9970" width="10.44140625" customWidth="1"/>
    <col min="9971" max="9971" width="10.6640625" customWidth="1"/>
    <col min="9972" max="9972" width="11" customWidth="1"/>
    <col min="9973" max="9973" width="9.88671875" customWidth="1"/>
    <col min="9974" max="9974" width="12.88671875" customWidth="1"/>
    <col min="9975" max="9975" width="13" customWidth="1"/>
    <col min="9976" max="9976" width="15" customWidth="1"/>
    <col min="9977" max="9977" width="11.44140625" customWidth="1"/>
    <col min="9978" max="9978" width="12" customWidth="1"/>
    <col min="9979" max="9979" width="11.44140625" customWidth="1"/>
    <col min="9980" max="9980" width="13.33203125" customWidth="1"/>
    <col min="9981" max="9981" width="13.109375" customWidth="1"/>
    <col min="9982" max="9982" width="13" customWidth="1"/>
    <col min="9983" max="9983" width="14.6640625" customWidth="1"/>
    <col min="9984" max="9986" width="9.109375" customWidth="1"/>
    <col min="9987" max="9987" width="10.5546875" customWidth="1"/>
    <col min="9988" max="9989" width="9.44140625" customWidth="1"/>
    <col min="9990" max="9990" width="9.33203125" customWidth="1"/>
    <col min="9991" max="9991" width="9" customWidth="1"/>
    <col min="9992" max="9992" width="8.6640625" customWidth="1"/>
    <col min="9993" max="9993" width="9.44140625" customWidth="1"/>
    <col min="9994" max="9994" width="7.44140625" customWidth="1"/>
    <col min="9995" max="9995" width="8.33203125" customWidth="1"/>
    <col min="9996" max="9996" width="8" customWidth="1"/>
    <col min="9997" max="9997" width="11.44140625" customWidth="1"/>
    <col min="9998" max="9998" width="7.44140625" customWidth="1"/>
    <col min="9999" max="9999" width="12.109375" customWidth="1"/>
    <col min="10000" max="10000" width="9.6640625" customWidth="1"/>
    <col min="10001" max="10001" width="13.109375" customWidth="1"/>
    <col min="10002" max="10002" width="7.44140625" customWidth="1"/>
    <col min="10003" max="10003" width="20.6640625" customWidth="1"/>
    <col min="10004" max="10004" width="0.44140625" customWidth="1"/>
    <col min="10005" max="10005" width="13.33203125" customWidth="1"/>
    <col min="10006" max="10006" width="7.33203125" customWidth="1"/>
    <col min="10007" max="10007" width="13.109375" customWidth="1"/>
    <col min="10204" max="10204" width="5.5546875" customWidth="1"/>
    <col min="10205" max="10205" width="29.44140625" customWidth="1"/>
    <col min="10206" max="10216" width="0" hidden="1" customWidth="1"/>
    <col min="10217" max="10217" width="14" customWidth="1"/>
    <col min="10218" max="10218" width="12.88671875" customWidth="1"/>
    <col min="10219" max="10219" width="13.88671875" customWidth="1"/>
    <col min="10220" max="10220" width="15" customWidth="1"/>
    <col min="10221" max="10221" width="12.88671875" customWidth="1"/>
    <col min="10222" max="10222" width="11.6640625" customWidth="1"/>
    <col min="10223" max="10223" width="13.88671875" customWidth="1"/>
    <col min="10224" max="10224" width="10.109375" customWidth="1"/>
    <col min="10225" max="10225" width="11.88671875" customWidth="1"/>
    <col min="10226" max="10226" width="10.44140625" customWidth="1"/>
    <col min="10227" max="10227" width="10.6640625" customWidth="1"/>
    <col min="10228" max="10228" width="11" customWidth="1"/>
    <col min="10229" max="10229" width="9.88671875" customWidth="1"/>
    <col min="10230" max="10230" width="12.88671875" customWidth="1"/>
    <col min="10231" max="10231" width="13" customWidth="1"/>
    <col min="10232" max="10232" width="15" customWidth="1"/>
    <col min="10233" max="10233" width="11.44140625" customWidth="1"/>
    <col min="10234" max="10234" width="12" customWidth="1"/>
    <col min="10235" max="10235" width="11.44140625" customWidth="1"/>
    <col min="10236" max="10236" width="13.33203125" customWidth="1"/>
    <col min="10237" max="10237" width="13.109375" customWidth="1"/>
    <col min="10238" max="10238" width="13" customWidth="1"/>
    <col min="10239" max="10239" width="14.6640625" customWidth="1"/>
    <col min="10240" max="10242" width="9.109375" customWidth="1"/>
    <col min="10243" max="10243" width="10.5546875" customWidth="1"/>
    <col min="10244" max="10245" width="9.44140625" customWidth="1"/>
    <col min="10246" max="10246" width="9.33203125" customWidth="1"/>
    <col min="10247" max="10247" width="9" customWidth="1"/>
    <col min="10248" max="10248" width="8.6640625" customWidth="1"/>
    <col min="10249" max="10249" width="9.44140625" customWidth="1"/>
    <col min="10250" max="10250" width="7.44140625" customWidth="1"/>
    <col min="10251" max="10251" width="8.33203125" customWidth="1"/>
    <col min="10252" max="10252" width="8" customWidth="1"/>
    <col min="10253" max="10253" width="11.44140625" customWidth="1"/>
    <col min="10254" max="10254" width="7.44140625" customWidth="1"/>
    <col min="10255" max="10255" width="12.109375" customWidth="1"/>
    <col min="10256" max="10256" width="9.6640625" customWidth="1"/>
    <col min="10257" max="10257" width="13.109375" customWidth="1"/>
    <col min="10258" max="10258" width="7.44140625" customWidth="1"/>
    <col min="10259" max="10259" width="20.6640625" customWidth="1"/>
    <col min="10260" max="10260" width="0.44140625" customWidth="1"/>
    <col min="10261" max="10261" width="13.33203125" customWidth="1"/>
    <col min="10262" max="10262" width="7.33203125" customWidth="1"/>
    <col min="10263" max="10263" width="13.109375" customWidth="1"/>
    <col min="10460" max="10460" width="5.5546875" customWidth="1"/>
    <col min="10461" max="10461" width="29.44140625" customWidth="1"/>
    <col min="10462" max="10472" width="0" hidden="1" customWidth="1"/>
    <col min="10473" max="10473" width="14" customWidth="1"/>
    <col min="10474" max="10474" width="12.88671875" customWidth="1"/>
    <col min="10475" max="10475" width="13.88671875" customWidth="1"/>
    <col min="10476" max="10476" width="15" customWidth="1"/>
    <col min="10477" max="10477" width="12.88671875" customWidth="1"/>
    <col min="10478" max="10478" width="11.6640625" customWidth="1"/>
    <col min="10479" max="10479" width="13.88671875" customWidth="1"/>
    <col min="10480" max="10480" width="10.109375" customWidth="1"/>
    <col min="10481" max="10481" width="11.88671875" customWidth="1"/>
    <col min="10482" max="10482" width="10.44140625" customWidth="1"/>
    <col min="10483" max="10483" width="10.6640625" customWidth="1"/>
    <col min="10484" max="10484" width="11" customWidth="1"/>
    <col min="10485" max="10485" width="9.88671875" customWidth="1"/>
    <col min="10486" max="10486" width="12.88671875" customWidth="1"/>
    <col min="10487" max="10487" width="13" customWidth="1"/>
    <col min="10488" max="10488" width="15" customWidth="1"/>
    <col min="10489" max="10489" width="11.44140625" customWidth="1"/>
    <col min="10490" max="10490" width="12" customWidth="1"/>
    <col min="10491" max="10491" width="11.44140625" customWidth="1"/>
    <col min="10492" max="10492" width="13.33203125" customWidth="1"/>
    <col min="10493" max="10493" width="13.109375" customWidth="1"/>
    <col min="10494" max="10494" width="13" customWidth="1"/>
    <col min="10495" max="10495" width="14.6640625" customWidth="1"/>
    <col min="10496" max="10498" width="9.109375" customWidth="1"/>
    <col min="10499" max="10499" width="10.5546875" customWidth="1"/>
    <col min="10500" max="10501" width="9.44140625" customWidth="1"/>
    <col min="10502" max="10502" width="9.33203125" customWidth="1"/>
    <col min="10503" max="10503" width="9" customWidth="1"/>
    <col min="10504" max="10504" width="8.6640625" customWidth="1"/>
    <col min="10505" max="10505" width="9.44140625" customWidth="1"/>
    <col min="10506" max="10506" width="7.44140625" customWidth="1"/>
    <col min="10507" max="10507" width="8.33203125" customWidth="1"/>
    <col min="10508" max="10508" width="8" customWidth="1"/>
    <col min="10509" max="10509" width="11.44140625" customWidth="1"/>
    <col min="10510" max="10510" width="7.44140625" customWidth="1"/>
    <col min="10511" max="10511" width="12.109375" customWidth="1"/>
    <col min="10512" max="10512" width="9.6640625" customWidth="1"/>
    <col min="10513" max="10513" width="13.109375" customWidth="1"/>
    <col min="10514" max="10514" width="7.44140625" customWidth="1"/>
    <col min="10515" max="10515" width="20.6640625" customWidth="1"/>
    <col min="10516" max="10516" width="0.44140625" customWidth="1"/>
    <col min="10517" max="10517" width="13.33203125" customWidth="1"/>
    <col min="10518" max="10518" width="7.33203125" customWidth="1"/>
    <col min="10519" max="10519" width="13.109375" customWidth="1"/>
    <col min="10716" max="10716" width="5.5546875" customWidth="1"/>
    <col min="10717" max="10717" width="29.44140625" customWidth="1"/>
    <col min="10718" max="10728" width="0" hidden="1" customWidth="1"/>
    <col min="10729" max="10729" width="14" customWidth="1"/>
    <col min="10730" max="10730" width="12.88671875" customWidth="1"/>
    <col min="10731" max="10731" width="13.88671875" customWidth="1"/>
    <col min="10732" max="10732" width="15" customWidth="1"/>
    <col min="10733" max="10733" width="12.88671875" customWidth="1"/>
    <col min="10734" max="10734" width="11.6640625" customWidth="1"/>
    <col min="10735" max="10735" width="13.88671875" customWidth="1"/>
    <col min="10736" max="10736" width="10.109375" customWidth="1"/>
    <col min="10737" max="10737" width="11.88671875" customWidth="1"/>
    <col min="10738" max="10738" width="10.44140625" customWidth="1"/>
    <col min="10739" max="10739" width="10.6640625" customWidth="1"/>
    <col min="10740" max="10740" width="11" customWidth="1"/>
    <col min="10741" max="10741" width="9.88671875" customWidth="1"/>
    <col min="10742" max="10742" width="12.88671875" customWidth="1"/>
    <col min="10743" max="10743" width="13" customWidth="1"/>
    <col min="10744" max="10744" width="15" customWidth="1"/>
    <col min="10745" max="10745" width="11.44140625" customWidth="1"/>
    <col min="10746" max="10746" width="12" customWidth="1"/>
    <col min="10747" max="10747" width="11.44140625" customWidth="1"/>
    <col min="10748" max="10748" width="13.33203125" customWidth="1"/>
    <col min="10749" max="10749" width="13.109375" customWidth="1"/>
    <col min="10750" max="10750" width="13" customWidth="1"/>
    <col min="10751" max="10751" width="14.6640625" customWidth="1"/>
    <col min="10752" max="10754" width="9.109375" customWidth="1"/>
    <col min="10755" max="10755" width="10.5546875" customWidth="1"/>
    <col min="10756" max="10757" width="9.44140625" customWidth="1"/>
    <col min="10758" max="10758" width="9.33203125" customWidth="1"/>
    <col min="10759" max="10759" width="9" customWidth="1"/>
    <col min="10760" max="10760" width="8.6640625" customWidth="1"/>
    <col min="10761" max="10761" width="9.44140625" customWidth="1"/>
    <col min="10762" max="10762" width="7.44140625" customWidth="1"/>
    <col min="10763" max="10763" width="8.33203125" customWidth="1"/>
    <col min="10764" max="10764" width="8" customWidth="1"/>
    <col min="10765" max="10765" width="11.44140625" customWidth="1"/>
    <col min="10766" max="10766" width="7.44140625" customWidth="1"/>
    <col min="10767" max="10767" width="12.109375" customWidth="1"/>
    <col min="10768" max="10768" width="9.6640625" customWidth="1"/>
    <col min="10769" max="10769" width="13.109375" customWidth="1"/>
    <col min="10770" max="10770" width="7.44140625" customWidth="1"/>
    <col min="10771" max="10771" width="20.6640625" customWidth="1"/>
    <col min="10772" max="10772" width="0.44140625" customWidth="1"/>
    <col min="10773" max="10773" width="13.33203125" customWidth="1"/>
    <col min="10774" max="10774" width="7.33203125" customWidth="1"/>
    <col min="10775" max="10775" width="13.109375" customWidth="1"/>
    <col min="10972" max="10972" width="5.5546875" customWidth="1"/>
    <col min="10973" max="10973" width="29.44140625" customWidth="1"/>
    <col min="10974" max="10984" width="0" hidden="1" customWidth="1"/>
    <col min="10985" max="10985" width="14" customWidth="1"/>
    <col min="10986" max="10986" width="12.88671875" customWidth="1"/>
    <col min="10987" max="10987" width="13.88671875" customWidth="1"/>
    <col min="10988" max="10988" width="15" customWidth="1"/>
    <col min="10989" max="10989" width="12.88671875" customWidth="1"/>
    <col min="10990" max="10990" width="11.6640625" customWidth="1"/>
    <col min="10991" max="10991" width="13.88671875" customWidth="1"/>
    <col min="10992" max="10992" width="10.109375" customWidth="1"/>
    <col min="10993" max="10993" width="11.88671875" customWidth="1"/>
    <col min="10994" max="10994" width="10.44140625" customWidth="1"/>
    <col min="10995" max="10995" width="10.6640625" customWidth="1"/>
    <col min="10996" max="10996" width="11" customWidth="1"/>
    <col min="10997" max="10997" width="9.88671875" customWidth="1"/>
    <col min="10998" max="10998" width="12.88671875" customWidth="1"/>
    <col min="10999" max="10999" width="13" customWidth="1"/>
    <col min="11000" max="11000" width="15" customWidth="1"/>
    <col min="11001" max="11001" width="11.44140625" customWidth="1"/>
    <col min="11002" max="11002" width="12" customWidth="1"/>
    <col min="11003" max="11003" width="11.44140625" customWidth="1"/>
    <col min="11004" max="11004" width="13.33203125" customWidth="1"/>
    <col min="11005" max="11005" width="13.109375" customWidth="1"/>
    <col min="11006" max="11006" width="13" customWidth="1"/>
    <col min="11007" max="11007" width="14.6640625" customWidth="1"/>
    <col min="11008" max="11010" width="9.109375" customWidth="1"/>
    <col min="11011" max="11011" width="10.5546875" customWidth="1"/>
    <col min="11012" max="11013" width="9.44140625" customWidth="1"/>
    <col min="11014" max="11014" width="9.33203125" customWidth="1"/>
    <col min="11015" max="11015" width="9" customWidth="1"/>
    <col min="11016" max="11016" width="8.6640625" customWidth="1"/>
    <col min="11017" max="11017" width="9.44140625" customWidth="1"/>
    <col min="11018" max="11018" width="7.44140625" customWidth="1"/>
    <col min="11019" max="11019" width="8.33203125" customWidth="1"/>
    <col min="11020" max="11020" width="8" customWidth="1"/>
    <col min="11021" max="11021" width="11.44140625" customWidth="1"/>
    <col min="11022" max="11022" width="7.44140625" customWidth="1"/>
    <col min="11023" max="11023" width="12.109375" customWidth="1"/>
    <col min="11024" max="11024" width="9.6640625" customWidth="1"/>
    <col min="11025" max="11025" width="13.109375" customWidth="1"/>
    <col min="11026" max="11026" width="7.44140625" customWidth="1"/>
    <col min="11027" max="11027" width="20.6640625" customWidth="1"/>
    <col min="11028" max="11028" width="0.44140625" customWidth="1"/>
    <col min="11029" max="11029" width="13.33203125" customWidth="1"/>
    <col min="11030" max="11030" width="7.33203125" customWidth="1"/>
    <col min="11031" max="11031" width="13.109375" customWidth="1"/>
    <col min="11228" max="11228" width="5.5546875" customWidth="1"/>
    <col min="11229" max="11229" width="29.44140625" customWidth="1"/>
    <col min="11230" max="11240" width="0" hidden="1" customWidth="1"/>
    <col min="11241" max="11241" width="14" customWidth="1"/>
    <col min="11242" max="11242" width="12.88671875" customWidth="1"/>
    <col min="11243" max="11243" width="13.88671875" customWidth="1"/>
    <col min="11244" max="11244" width="15" customWidth="1"/>
    <col min="11245" max="11245" width="12.88671875" customWidth="1"/>
    <col min="11246" max="11246" width="11.6640625" customWidth="1"/>
    <col min="11247" max="11247" width="13.88671875" customWidth="1"/>
    <col min="11248" max="11248" width="10.109375" customWidth="1"/>
    <col min="11249" max="11249" width="11.88671875" customWidth="1"/>
    <col min="11250" max="11250" width="10.44140625" customWidth="1"/>
    <col min="11251" max="11251" width="10.6640625" customWidth="1"/>
    <col min="11252" max="11252" width="11" customWidth="1"/>
    <col min="11253" max="11253" width="9.88671875" customWidth="1"/>
    <col min="11254" max="11254" width="12.88671875" customWidth="1"/>
    <col min="11255" max="11255" width="13" customWidth="1"/>
    <col min="11256" max="11256" width="15" customWidth="1"/>
    <col min="11257" max="11257" width="11.44140625" customWidth="1"/>
    <col min="11258" max="11258" width="12" customWidth="1"/>
    <col min="11259" max="11259" width="11.44140625" customWidth="1"/>
    <col min="11260" max="11260" width="13.33203125" customWidth="1"/>
    <col min="11261" max="11261" width="13.109375" customWidth="1"/>
    <col min="11262" max="11262" width="13" customWidth="1"/>
    <col min="11263" max="11263" width="14.6640625" customWidth="1"/>
    <col min="11264" max="11266" width="9.109375" customWidth="1"/>
    <col min="11267" max="11267" width="10.5546875" customWidth="1"/>
    <col min="11268" max="11269" width="9.44140625" customWidth="1"/>
    <col min="11270" max="11270" width="9.33203125" customWidth="1"/>
    <col min="11271" max="11271" width="9" customWidth="1"/>
    <col min="11272" max="11272" width="8.6640625" customWidth="1"/>
    <col min="11273" max="11273" width="9.44140625" customWidth="1"/>
    <col min="11274" max="11274" width="7.44140625" customWidth="1"/>
    <col min="11275" max="11275" width="8.33203125" customWidth="1"/>
    <col min="11276" max="11276" width="8" customWidth="1"/>
    <col min="11277" max="11277" width="11.44140625" customWidth="1"/>
    <col min="11278" max="11278" width="7.44140625" customWidth="1"/>
    <col min="11279" max="11279" width="12.109375" customWidth="1"/>
    <col min="11280" max="11280" width="9.6640625" customWidth="1"/>
    <col min="11281" max="11281" width="13.109375" customWidth="1"/>
    <col min="11282" max="11282" width="7.44140625" customWidth="1"/>
    <col min="11283" max="11283" width="20.6640625" customWidth="1"/>
    <col min="11284" max="11284" width="0.44140625" customWidth="1"/>
    <col min="11285" max="11285" width="13.33203125" customWidth="1"/>
    <col min="11286" max="11286" width="7.33203125" customWidth="1"/>
    <col min="11287" max="11287" width="13.109375" customWidth="1"/>
    <col min="11484" max="11484" width="5.5546875" customWidth="1"/>
    <col min="11485" max="11485" width="29.44140625" customWidth="1"/>
    <col min="11486" max="11496" width="0" hidden="1" customWidth="1"/>
    <col min="11497" max="11497" width="14" customWidth="1"/>
    <col min="11498" max="11498" width="12.88671875" customWidth="1"/>
    <col min="11499" max="11499" width="13.88671875" customWidth="1"/>
    <col min="11500" max="11500" width="15" customWidth="1"/>
    <col min="11501" max="11501" width="12.88671875" customWidth="1"/>
    <col min="11502" max="11502" width="11.6640625" customWidth="1"/>
    <col min="11503" max="11503" width="13.88671875" customWidth="1"/>
    <col min="11504" max="11504" width="10.109375" customWidth="1"/>
    <col min="11505" max="11505" width="11.88671875" customWidth="1"/>
    <col min="11506" max="11506" width="10.44140625" customWidth="1"/>
    <col min="11507" max="11507" width="10.6640625" customWidth="1"/>
    <col min="11508" max="11508" width="11" customWidth="1"/>
    <col min="11509" max="11509" width="9.88671875" customWidth="1"/>
    <col min="11510" max="11510" width="12.88671875" customWidth="1"/>
    <col min="11511" max="11511" width="13" customWidth="1"/>
    <col min="11512" max="11512" width="15" customWidth="1"/>
    <col min="11513" max="11513" width="11.44140625" customWidth="1"/>
    <col min="11514" max="11514" width="12" customWidth="1"/>
    <col min="11515" max="11515" width="11.44140625" customWidth="1"/>
    <col min="11516" max="11516" width="13.33203125" customWidth="1"/>
    <col min="11517" max="11517" width="13.109375" customWidth="1"/>
    <col min="11518" max="11518" width="13" customWidth="1"/>
    <col min="11519" max="11519" width="14.6640625" customWidth="1"/>
    <col min="11520" max="11522" width="9.109375" customWidth="1"/>
    <col min="11523" max="11523" width="10.5546875" customWidth="1"/>
    <col min="11524" max="11525" width="9.44140625" customWidth="1"/>
    <col min="11526" max="11526" width="9.33203125" customWidth="1"/>
    <col min="11527" max="11527" width="9" customWidth="1"/>
    <col min="11528" max="11528" width="8.6640625" customWidth="1"/>
    <col min="11529" max="11529" width="9.44140625" customWidth="1"/>
    <col min="11530" max="11530" width="7.44140625" customWidth="1"/>
    <col min="11531" max="11531" width="8.33203125" customWidth="1"/>
    <col min="11532" max="11532" width="8" customWidth="1"/>
    <col min="11533" max="11533" width="11.44140625" customWidth="1"/>
    <col min="11534" max="11534" width="7.44140625" customWidth="1"/>
    <col min="11535" max="11535" width="12.109375" customWidth="1"/>
    <col min="11536" max="11536" width="9.6640625" customWidth="1"/>
    <col min="11537" max="11537" width="13.109375" customWidth="1"/>
    <col min="11538" max="11538" width="7.44140625" customWidth="1"/>
    <col min="11539" max="11539" width="20.6640625" customWidth="1"/>
    <col min="11540" max="11540" width="0.44140625" customWidth="1"/>
    <col min="11541" max="11541" width="13.33203125" customWidth="1"/>
    <col min="11542" max="11542" width="7.33203125" customWidth="1"/>
    <col min="11543" max="11543" width="13.109375" customWidth="1"/>
    <col min="11740" max="11740" width="5.5546875" customWidth="1"/>
    <col min="11741" max="11741" width="29.44140625" customWidth="1"/>
    <col min="11742" max="11752" width="0" hidden="1" customWidth="1"/>
    <col min="11753" max="11753" width="14" customWidth="1"/>
    <col min="11754" max="11754" width="12.88671875" customWidth="1"/>
    <col min="11755" max="11755" width="13.88671875" customWidth="1"/>
    <col min="11756" max="11756" width="15" customWidth="1"/>
    <col min="11757" max="11757" width="12.88671875" customWidth="1"/>
    <col min="11758" max="11758" width="11.6640625" customWidth="1"/>
    <col min="11759" max="11759" width="13.88671875" customWidth="1"/>
    <col min="11760" max="11760" width="10.109375" customWidth="1"/>
    <col min="11761" max="11761" width="11.88671875" customWidth="1"/>
    <col min="11762" max="11762" width="10.44140625" customWidth="1"/>
    <col min="11763" max="11763" width="10.6640625" customWidth="1"/>
    <col min="11764" max="11764" width="11" customWidth="1"/>
    <col min="11765" max="11765" width="9.88671875" customWidth="1"/>
    <col min="11766" max="11766" width="12.88671875" customWidth="1"/>
    <col min="11767" max="11767" width="13" customWidth="1"/>
    <col min="11768" max="11768" width="15" customWidth="1"/>
    <col min="11769" max="11769" width="11.44140625" customWidth="1"/>
    <col min="11770" max="11770" width="12" customWidth="1"/>
    <col min="11771" max="11771" width="11.44140625" customWidth="1"/>
    <col min="11772" max="11772" width="13.33203125" customWidth="1"/>
    <col min="11773" max="11773" width="13.109375" customWidth="1"/>
    <col min="11774" max="11774" width="13" customWidth="1"/>
    <col min="11775" max="11775" width="14.6640625" customWidth="1"/>
    <col min="11776" max="11778" width="9.109375" customWidth="1"/>
    <col min="11779" max="11779" width="10.5546875" customWidth="1"/>
    <col min="11780" max="11781" width="9.44140625" customWidth="1"/>
    <col min="11782" max="11782" width="9.33203125" customWidth="1"/>
    <col min="11783" max="11783" width="9" customWidth="1"/>
    <col min="11784" max="11784" width="8.6640625" customWidth="1"/>
    <col min="11785" max="11785" width="9.44140625" customWidth="1"/>
    <col min="11786" max="11786" width="7.44140625" customWidth="1"/>
    <col min="11787" max="11787" width="8.33203125" customWidth="1"/>
    <col min="11788" max="11788" width="8" customWidth="1"/>
    <col min="11789" max="11789" width="11.44140625" customWidth="1"/>
    <col min="11790" max="11790" width="7.44140625" customWidth="1"/>
    <col min="11791" max="11791" width="12.109375" customWidth="1"/>
    <col min="11792" max="11792" width="9.6640625" customWidth="1"/>
    <col min="11793" max="11793" width="13.109375" customWidth="1"/>
    <col min="11794" max="11794" width="7.44140625" customWidth="1"/>
    <col min="11795" max="11795" width="20.6640625" customWidth="1"/>
    <col min="11796" max="11796" width="0.44140625" customWidth="1"/>
    <col min="11797" max="11797" width="13.33203125" customWidth="1"/>
    <col min="11798" max="11798" width="7.33203125" customWidth="1"/>
    <col min="11799" max="11799" width="13.109375" customWidth="1"/>
    <col min="11996" max="11996" width="5.5546875" customWidth="1"/>
    <col min="11997" max="11997" width="29.44140625" customWidth="1"/>
    <col min="11998" max="12008" width="0" hidden="1" customWidth="1"/>
    <col min="12009" max="12009" width="14" customWidth="1"/>
    <col min="12010" max="12010" width="12.88671875" customWidth="1"/>
    <col min="12011" max="12011" width="13.88671875" customWidth="1"/>
    <col min="12012" max="12012" width="15" customWidth="1"/>
    <col min="12013" max="12013" width="12.88671875" customWidth="1"/>
    <col min="12014" max="12014" width="11.6640625" customWidth="1"/>
    <col min="12015" max="12015" width="13.88671875" customWidth="1"/>
    <col min="12016" max="12016" width="10.109375" customWidth="1"/>
    <col min="12017" max="12017" width="11.88671875" customWidth="1"/>
    <col min="12018" max="12018" width="10.44140625" customWidth="1"/>
    <col min="12019" max="12019" width="10.6640625" customWidth="1"/>
    <col min="12020" max="12020" width="11" customWidth="1"/>
    <col min="12021" max="12021" width="9.88671875" customWidth="1"/>
    <col min="12022" max="12022" width="12.88671875" customWidth="1"/>
    <col min="12023" max="12023" width="13" customWidth="1"/>
    <col min="12024" max="12024" width="15" customWidth="1"/>
    <col min="12025" max="12025" width="11.44140625" customWidth="1"/>
    <col min="12026" max="12026" width="12" customWidth="1"/>
    <col min="12027" max="12027" width="11.44140625" customWidth="1"/>
    <col min="12028" max="12028" width="13.33203125" customWidth="1"/>
    <col min="12029" max="12029" width="13.109375" customWidth="1"/>
    <col min="12030" max="12030" width="13" customWidth="1"/>
    <col min="12031" max="12031" width="14.6640625" customWidth="1"/>
    <col min="12032" max="12034" width="9.109375" customWidth="1"/>
    <col min="12035" max="12035" width="10.5546875" customWidth="1"/>
    <col min="12036" max="12037" width="9.44140625" customWidth="1"/>
    <col min="12038" max="12038" width="9.33203125" customWidth="1"/>
    <col min="12039" max="12039" width="9" customWidth="1"/>
    <col min="12040" max="12040" width="8.6640625" customWidth="1"/>
    <col min="12041" max="12041" width="9.44140625" customWidth="1"/>
    <col min="12042" max="12042" width="7.44140625" customWidth="1"/>
    <col min="12043" max="12043" width="8.33203125" customWidth="1"/>
    <col min="12044" max="12044" width="8" customWidth="1"/>
    <col min="12045" max="12045" width="11.44140625" customWidth="1"/>
    <col min="12046" max="12046" width="7.44140625" customWidth="1"/>
    <col min="12047" max="12047" width="12.109375" customWidth="1"/>
    <col min="12048" max="12048" width="9.6640625" customWidth="1"/>
    <col min="12049" max="12049" width="13.109375" customWidth="1"/>
    <col min="12050" max="12050" width="7.44140625" customWidth="1"/>
    <col min="12051" max="12051" width="20.6640625" customWidth="1"/>
    <col min="12052" max="12052" width="0.44140625" customWidth="1"/>
    <col min="12053" max="12053" width="13.33203125" customWidth="1"/>
    <col min="12054" max="12054" width="7.33203125" customWidth="1"/>
    <col min="12055" max="12055" width="13.109375" customWidth="1"/>
    <col min="12252" max="12252" width="5.5546875" customWidth="1"/>
    <col min="12253" max="12253" width="29.44140625" customWidth="1"/>
    <col min="12254" max="12264" width="0" hidden="1" customWidth="1"/>
    <col min="12265" max="12265" width="14" customWidth="1"/>
    <col min="12266" max="12266" width="12.88671875" customWidth="1"/>
    <col min="12267" max="12267" width="13.88671875" customWidth="1"/>
    <col min="12268" max="12268" width="15" customWidth="1"/>
    <col min="12269" max="12269" width="12.88671875" customWidth="1"/>
    <col min="12270" max="12270" width="11.6640625" customWidth="1"/>
    <col min="12271" max="12271" width="13.88671875" customWidth="1"/>
    <col min="12272" max="12272" width="10.109375" customWidth="1"/>
    <col min="12273" max="12273" width="11.88671875" customWidth="1"/>
    <col min="12274" max="12274" width="10.44140625" customWidth="1"/>
    <col min="12275" max="12275" width="10.6640625" customWidth="1"/>
    <col min="12276" max="12276" width="11" customWidth="1"/>
    <col min="12277" max="12277" width="9.88671875" customWidth="1"/>
    <col min="12278" max="12278" width="12.88671875" customWidth="1"/>
    <col min="12279" max="12279" width="13" customWidth="1"/>
    <col min="12280" max="12280" width="15" customWidth="1"/>
    <col min="12281" max="12281" width="11.44140625" customWidth="1"/>
    <col min="12282" max="12282" width="12" customWidth="1"/>
    <col min="12283" max="12283" width="11.44140625" customWidth="1"/>
    <col min="12284" max="12284" width="13.33203125" customWidth="1"/>
    <col min="12285" max="12285" width="13.109375" customWidth="1"/>
    <col min="12286" max="12286" width="13" customWidth="1"/>
    <col min="12287" max="12287" width="14.6640625" customWidth="1"/>
    <col min="12288" max="12290" width="9.109375" customWidth="1"/>
    <col min="12291" max="12291" width="10.5546875" customWidth="1"/>
    <col min="12292" max="12293" width="9.44140625" customWidth="1"/>
    <col min="12294" max="12294" width="9.33203125" customWidth="1"/>
    <col min="12295" max="12295" width="9" customWidth="1"/>
    <col min="12296" max="12296" width="8.6640625" customWidth="1"/>
    <col min="12297" max="12297" width="9.44140625" customWidth="1"/>
    <col min="12298" max="12298" width="7.44140625" customWidth="1"/>
    <col min="12299" max="12299" width="8.33203125" customWidth="1"/>
    <col min="12300" max="12300" width="8" customWidth="1"/>
    <col min="12301" max="12301" width="11.44140625" customWidth="1"/>
    <col min="12302" max="12302" width="7.44140625" customWidth="1"/>
    <col min="12303" max="12303" width="12.109375" customWidth="1"/>
    <col min="12304" max="12304" width="9.6640625" customWidth="1"/>
    <col min="12305" max="12305" width="13.109375" customWidth="1"/>
    <col min="12306" max="12306" width="7.44140625" customWidth="1"/>
    <col min="12307" max="12307" width="20.6640625" customWidth="1"/>
    <col min="12308" max="12308" width="0.44140625" customWidth="1"/>
    <col min="12309" max="12309" width="13.33203125" customWidth="1"/>
    <col min="12310" max="12310" width="7.33203125" customWidth="1"/>
    <col min="12311" max="12311" width="13.109375" customWidth="1"/>
    <col min="12508" max="12508" width="5.5546875" customWidth="1"/>
    <col min="12509" max="12509" width="29.44140625" customWidth="1"/>
    <col min="12510" max="12520" width="0" hidden="1" customWidth="1"/>
    <col min="12521" max="12521" width="14" customWidth="1"/>
    <col min="12522" max="12522" width="12.88671875" customWidth="1"/>
    <col min="12523" max="12523" width="13.88671875" customWidth="1"/>
    <col min="12524" max="12524" width="15" customWidth="1"/>
    <col min="12525" max="12525" width="12.88671875" customWidth="1"/>
    <col min="12526" max="12526" width="11.6640625" customWidth="1"/>
    <col min="12527" max="12527" width="13.88671875" customWidth="1"/>
    <col min="12528" max="12528" width="10.109375" customWidth="1"/>
    <col min="12529" max="12529" width="11.88671875" customWidth="1"/>
    <col min="12530" max="12530" width="10.44140625" customWidth="1"/>
    <col min="12531" max="12531" width="10.6640625" customWidth="1"/>
    <col min="12532" max="12532" width="11" customWidth="1"/>
    <col min="12533" max="12533" width="9.88671875" customWidth="1"/>
    <col min="12534" max="12534" width="12.88671875" customWidth="1"/>
    <col min="12535" max="12535" width="13" customWidth="1"/>
    <col min="12536" max="12536" width="15" customWidth="1"/>
    <col min="12537" max="12537" width="11.44140625" customWidth="1"/>
    <col min="12538" max="12538" width="12" customWidth="1"/>
    <col min="12539" max="12539" width="11.44140625" customWidth="1"/>
    <col min="12540" max="12540" width="13.33203125" customWidth="1"/>
    <col min="12541" max="12541" width="13.109375" customWidth="1"/>
    <col min="12542" max="12542" width="13" customWidth="1"/>
    <col min="12543" max="12543" width="14.6640625" customWidth="1"/>
    <col min="12544" max="12546" width="9.109375" customWidth="1"/>
    <col min="12547" max="12547" width="10.5546875" customWidth="1"/>
    <col min="12548" max="12549" width="9.44140625" customWidth="1"/>
    <col min="12550" max="12550" width="9.33203125" customWidth="1"/>
    <col min="12551" max="12551" width="9" customWidth="1"/>
    <col min="12552" max="12552" width="8.6640625" customWidth="1"/>
    <col min="12553" max="12553" width="9.44140625" customWidth="1"/>
    <col min="12554" max="12554" width="7.44140625" customWidth="1"/>
    <col min="12555" max="12555" width="8.33203125" customWidth="1"/>
    <col min="12556" max="12556" width="8" customWidth="1"/>
    <col min="12557" max="12557" width="11.44140625" customWidth="1"/>
    <col min="12558" max="12558" width="7.44140625" customWidth="1"/>
    <col min="12559" max="12559" width="12.109375" customWidth="1"/>
    <col min="12560" max="12560" width="9.6640625" customWidth="1"/>
    <col min="12561" max="12561" width="13.109375" customWidth="1"/>
    <col min="12562" max="12562" width="7.44140625" customWidth="1"/>
    <col min="12563" max="12563" width="20.6640625" customWidth="1"/>
    <col min="12564" max="12564" width="0.44140625" customWidth="1"/>
    <col min="12565" max="12565" width="13.33203125" customWidth="1"/>
    <col min="12566" max="12566" width="7.33203125" customWidth="1"/>
    <col min="12567" max="12567" width="13.109375" customWidth="1"/>
    <col min="12764" max="12764" width="5.5546875" customWidth="1"/>
    <col min="12765" max="12765" width="29.44140625" customWidth="1"/>
    <col min="12766" max="12776" width="0" hidden="1" customWidth="1"/>
    <col min="12777" max="12777" width="14" customWidth="1"/>
    <col min="12778" max="12778" width="12.88671875" customWidth="1"/>
    <col min="12779" max="12779" width="13.88671875" customWidth="1"/>
    <col min="12780" max="12780" width="15" customWidth="1"/>
    <col min="12781" max="12781" width="12.88671875" customWidth="1"/>
    <col min="12782" max="12782" width="11.6640625" customWidth="1"/>
    <col min="12783" max="12783" width="13.88671875" customWidth="1"/>
    <col min="12784" max="12784" width="10.109375" customWidth="1"/>
    <col min="12785" max="12785" width="11.88671875" customWidth="1"/>
    <col min="12786" max="12786" width="10.44140625" customWidth="1"/>
    <col min="12787" max="12787" width="10.6640625" customWidth="1"/>
    <col min="12788" max="12788" width="11" customWidth="1"/>
    <col min="12789" max="12789" width="9.88671875" customWidth="1"/>
    <col min="12790" max="12790" width="12.88671875" customWidth="1"/>
    <col min="12791" max="12791" width="13" customWidth="1"/>
    <col min="12792" max="12792" width="15" customWidth="1"/>
    <col min="12793" max="12793" width="11.44140625" customWidth="1"/>
    <col min="12794" max="12794" width="12" customWidth="1"/>
    <col min="12795" max="12795" width="11.44140625" customWidth="1"/>
    <col min="12796" max="12796" width="13.33203125" customWidth="1"/>
    <col min="12797" max="12797" width="13.109375" customWidth="1"/>
    <col min="12798" max="12798" width="13" customWidth="1"/>
    <col min="12799" max="12799" width="14.6640625" customWidth="1"/>
    <col min="12800" max="12802" width="9.109375" customWidth="1"/>
    <col min="12803" max="12803" width="10.5546875" customWidth="1"/>
    <col min="12804" max="12805" width="9.44140625" customWidth="1"/>
    <col min="12806" max="12806" width="9.33203125" customWidth="1"/>
    <col min="12807" max="12807" width="9" customWidth="1"/>
    <col min="12808" max="12808" width="8.6640625" customWidth="1"/>
    <col min="12809" max="12809" width="9.44140625" customWidth="1"/>
    <col min="12810" max="12810" width="7.44140625" customWidth="1"/>
    <col min="12811" max="12811" width="8.33203125" customWidth="1"/>
    <col min="12812" max="12812" width="8" customWidth="1"/>
    <col min="12813" max="12813" width="11.44140625" customWidth="1"/>
    <col min="12814" max="12814" width="7.44140625" customWidth="1"/>
    <col min="12815" max="12815" width="12.109375" customWidth="1"/>
    <col min="12816" max="12816" width="9.6640625" customWidth="1"/>
    <col min="12817" max="12817" width="13.109375" customWidth="1"/>
    <col min="12818" max="12818" width="7.44140625" customWidth="1"/>
    <col min="12819" max="12819" width="20.6640625" customWidth="1"/>
    <col min="12820" max="12820" width="0.44140625" customWidth="1"/>
    <col min="12821" max="12821" width="13.33203125" customWidth="1"/>
    <col min="12822" max="12822" width="7.33203125" customWidth="1"/>
    <col min="12823" max="12823" width="13.109375" customWidth="1"/>
    <col min="13020" max="13020" width="5.5546875" customWidth="1"/>
    <col min="13021" max="13021" width="29.44140625" customWidth="1"/>
    <col min="13022" max="13032" width="0" hidden="1" customWidth="1"/>
    <col min="13033" max="13033" width="14" customWidth="1"/>
    <col min="13034" max="13034" width="12.88671875" customWidth="1"/>
    <col min="13035" max="13035" width="13.88671875" customWidth="1"/>
    <col min="13036" max="13036" width="15" customWidth="1"/>
    <col min="13037" max="13037" width="12.88671875" customWidth="1"/>
    <col min="13038" max="13038" width="11.6640625" customWidth="1"/>
    <col min="13039" max="13039" width="13.88671875" customWidth="1"/>
    <col min="13040" max="13040" width="10.109375" customWidth="1"/>
    <col min="13041" max="13041" width="11.88671875" customWidth="1"/>
    <col min="13042" max="13042" width="10.44140625" customWidth="1"/>
    <col min="13043" max="13043" width="10.6640625" customWidth="1"/>
    <col min="13044" max="13044" width="11" customWidth="1"/>
    <col min="13045" max="13045" width="9.88671875" customWidth="1"/>
    <col min="13046" max="13046" width="12.88671875" customWidth="1"/>
    <col min="13047" max="13047" width="13" customWidth="1"/>
    <col min="13048" max="13048" width="15" customWidth="1"/>
    <col min="13049" max="13049" width="11.44140625" customWidth="1"/>
    <col min="13050" max="13050" width="12" customWidth="1"/>
    <col min="13051" max="13051" width="11.44140625" customWidth="1"/>
    <col min="13052" max="13052" width="13.33203125" customWidth="1"/>
    <col min="13053" max="13053" width="13.109375" customWidth="1"/>
    <col min="13054" max="13054" width="13" customWidth="1"/>
    <col min="13055" max="13055" width="14.6640625" customWidth="1"/>
    <col min="13056" max="13058" width="9.109375" customWidth="1"/>
    <col min="13059" max="13059" width="10.5546875" customWidth="1"/>
    <col min="13060" max="13061" width="9.44140625" customWidth="1"/>
    <col min="13062" max="13062" width="9.33203125" customWidth="1"/>
    <col min="13063" max="13063" width="9" customWidth="1"/>
    <col min="13064" max="13064" width="8.6640625" customWidth="1"/>
    <col min="13065" max="13065" width="9.44140625" customWidth="1"/>
    <col min="13066" max="13066" width="7.44140625" customWidth="1"/>
    <col min="13067" max="13067" width="8.33203125" customWidth="1"/>
    <col min="13068" max="13068" width="8" customWidth="1"/>
    <col min="13069" max="13069" width="11.44140625" customWidth="1"/>
    <col min="13070" max="13070" width="7.44140625" customWidth="1"/>
    <col min="13071" max="13071" width="12.109375" customWidth="1"/>
    <col min="13072" max="13072" width="9.6640625" customWidth="1"/>
    <col min="13073" max="13073" width="13.109375" customWidth="1"/>
    <col min="13074" max="13074" width="7.44140625" customWidth="1"/>
    <col min="13075" max="13075" width="20.6640625" customWidth="1"/>
    <col min="13076" max="13076" width="0.44140625" customWidth="1"/>
    <col min="13077" max="13077" width="13.33203125" customWidth="1"/>
    <col min="13078" max="13078" width="7.33203125" customWidth="1"/>
    <col min="13079" max="13079" width="13.109375" customWidth="1"/>
    <col min="13276" max="13276" width="5.5546875" customWidth="1"/>
    <col min="13277" max="13277" width="29.44140625" customWidth="1"/>
    <col min="13278" max="13288" width="0" hidden="1" customWidth="1"/>
    <col min="13289" max="13289" width="14" customWidth="1"/>
    <col min="13290" max="13290" width="12.88671875" customWidth="1"/>
    <col min="13291" max="13291" width="13.88671875" customWidth="1"/>
    <col min="13292" max="13292" width="15" customWidth="1"/>
    <col min="13293" max="13293" width="12.88671875" customWidth="1"/>
    <col min="13294" max="13294" width="11.6640625" customWidth="1"/>
    <col min="13295" max="13295" width="13.88671875" customWidth="1"/>
    <col min="13296" max="13296" width="10.109375" customWidth="1"/>
    <col min="13297" max="13297" width="11.88671875" customWidth="1"/>
    <col min="13298" max="13298" width="10.44140625" customWidth="1"/>
    <col min="13299" max="13299" width="10.6640625" customWidth="1"/>
    <col min="13300" max="13300" width="11" customWidth="1"/>
    <col min="13301" max="13301" width="9.88671875" customWidth="1"/>
    <col min="13302" max="13302" width="12.88671875" customWidth="1"/>
    <col min="13303" max="13303" width="13" customWidth="1"/>
    <col min="13304" max="13304" width="15" customWidth="1"/>
    <col min="13305" max="13305" width="11.44140625" customWidth="1"/>
    <col min="13306" max="13306" width="12" customWidth="1"/>
    <col min="13307" max="13307" width="11.44140625" customWidth="1"/>
    <col min="13308" max="13308" width="13.33203125" customWidth="1"/>
    <col min="13309" max="13309" width="13.109375" customWidth="1"/>
    <col min="13310" max="13310" width="13" customWidth="1"/>
    <col min="13311" max="13311" width="14.6640625" customWidth="1"/>
    <col min="13312" max="13314" width="9.109375" customWidth="1"/>
    <col min="13315" max="13315" width="10.5546875" customWidth="1"/>
    <col min="13316" max="13317" width="9.44140625" customWidth="1"/>
    <col min="13318" max="13318" width="9.33203125" customWidth="1"/>
    <col min="13319" max="13319" width="9" customWidth="1"/>
    <col min="13320" max="13320" width="8.6640625" customWidth="1"/>
    <col min="13321" max="13321" width="9.44140625" customWidth="1"/>
    <col min="13322" max="13322" width="7.44140625" customWidth="1"/>
    <col min="13323" max="13323" width="8.33203125" customWidth="1"/>
    <col min="13324" max="13324" width="8" customWidth="1"/>
    <col min="13325" max="13325" width="11.44140625" customWidth="1"/>
    <col min="13326" max="13326" width="7.44140625" customWidth="1"/>
    <col min="13327" max="13327" width="12.109375" customWidth="1"/>
    <col min="13328" max="13328" width="9.6640625" customWidth="1"/>
    <col min="13329" max="13329" width="13.109375" customWidth="1"/>
    <col min="13330" max="13330" width="7.44140625" customWidth="1"/>
    <col min="13331" max="13331" width="20.6640625" customWidth="1"/>
    <col min="13332" max="13332" width="0.44140625" customWidth="1"/>
    <col min="13333" max="13333" width="13.33203125" customWidth="1"/>
    <col min="13334" max="13334" width="7.33203125" customWidth="1"/>
    <col min="13335" max="13335" width="13.109375" customWidth="1"/>
    <col min="13532" max="13532" width="5.5546875" customWidth="1"/>
    <col min="13533" max="13533" width="29.44140625" customWidth="1"/>
    <col min="13534" max="13544" width="0" hidden="1" customWidth="1"/>
    <col min="13545" max="13545" width="14" customWidth="1"/>
    <col min="13546" max="13546" width="12.88671875" customWidth="1"/>
    <col min="13547" max="13547" width="13.88671875" customWidth="1"/>
    <col min="13548" max="13548" width="15" customWidth="1"/>
    <col min="13549" max="13549" width="12.88671875" customWidth="1"/>
    <col min="13550" max="13550" width="11.6640625" customWidth="1"/>
    <col min="13551" max="13551" width="13.88671875" customWidth="1"/>
    <col min="13552" max="13552" width="10.109375" customWidth="1"/>
    <col min="13553" max="13553" width="11.88671875" customWidth="1"/>
    <col min="13554" max="13554" width="10.44140625" customWidth="1"/>
    <col min="13555" max="13555" width="10.6640625" customWidth="1"/>
    <col min="13556" max="13556" width="11" customWidth="1"/>
    <col min="13557" max="13557" width="9.88671875" customWidth="1"/>
    <col min="13558" max="13558" width="12.88671875" customWidth="1"/>
    <col min="13559" max="13559" width="13" customWidth="1"/>
    <col min="13560" max="13560" width="15" customWidth="1"/>
    <col min="13561" max="13561" width="11.44140625" customWidth="1"/>
    <col min="13562" max="13562" width="12" customWidth="1"/>
    <col min="13563" max="13563" width="11.44140625" customWidth="1"/>
    <col min="13564" max="13564" width="13.33203125" customWidth="1"/>
    <col min="13565" max="13565" width="13.109375" customWidth="1"/>
    <col min="13566" max="13566" width="13" customWidth="1"/>
    <col min="13567" max="13567" width="14.6640625" customWidth="1"/>
    <col min="13568" max="13570" width="9.109375" customWidth="1"/>
    <col min="13571" max="13571" width="10.5546875" customWidth="1"/>
    <col min="13572" max="13573" width="9.44140625" customWidth="1"/>
    <col min="13574" max="13574" width="9.33203125" customWidth="1"/>
    <col min="13575" max="13575" width="9" customWidth="1"/>
    <col min="13576" max="13576" width="8.6640625" customWidth="1"/>
    <col min="13577" max="13577" width="9.44140625" customWidth="1"/>
    <col min="13578" max="13578" width="7.44140625" customWidth="1"/>
    <col min="13579" max="13579" width="8.33203125" customWidth="1"/>
    <col min="13580" max="13580" width="8" customWidth="1"/>
    <col min="13581" max="13581" width="11.44140625" customWidth="1"/>
    <col min="13582" max="13582" width="7.44140625" customWidth="1"/>
    <col min="13583" max="13583" width="12.109375" customWidth="1"/>
    <col min="13584" max="13584" width="9.6640625" customWidth="1"/>
    <col min="13585" max="13585" width="13.109375" customWidth="1"/>
    <col min="13586" max="13586" width="7.44140625" customWidth="1"/>
    <col min="13587" max="13587" width="20.6640625" customWidth="1"/>
    <col min="13588" max="13588" width="0.44140625" customWidth="1"/>
    <col min="13589" max="13589" width="13.33203125" customWidth="1"/>
    <col min="13590" max="13590" width="7.33203125" customWidth="1"/>
    <col min="13591" max="13591" width="13.109375" customWidth="1"/>
    <col min="13788" max="13788" width="5.5546875" customWidth="1"/>
    <col min="13789" max="13789" width="29.44140625" customWidth="1"/>
    <col min="13790" max="13800" width="0" hidden="1" customWidth="1"/>
    <col min="13801" max="13801" width="14" customWidth="1"/>
    <col min="13802" max="13802" width="12.88671875" customWidth="1"/>
    <col min="13803" max="13803" width="13.88671875" customWidth="1"/>
    <col min="13804" max="13804" width="15" customWidth="1"/>
    <col min="13805" max="13805" width="12.88671875" customWidth="1"/>
    <col min="13806" max="13806" width="11.6640625" customWidth="1"/>
    <col min="13807" max="13807" width="13.88671875" customWidth="1"/>
    <col min="13808" max="13808" width="10.109375" customWidth="1"/>
    <col min="13809" max="13809" width="11.88671875" customWidth="1"/>
    <col min="13810" max="13810" width="10.44140625" customWidth="1"/>
    <col min="13811" max="13811" width="10.6640625" customWidth="1"/>
    <col min="13812" max="13812" width="11" customWidth="1"/>
    <col min="13813" max="13813" width="9.88671875" customWidth="1"/>
    <col min="13814" max="13814" width="12.88671875" customWidth="1"/>
    <col min="13815" max="13815" width="13" customWidth="1"/>
    <col min="13816" max="13816" width="15" customWidth="1"/>
    <col min="13817" max="13817" width="11.44140625" customWidth="1"/>
    <col min="13818" max="13818" width="12" customWidth="1"/>
    <col min="13819" max="13819" width="11.44140625" customWidth="1"/>
    <col min="13820" max="13820" width="13.33203125" customWidth="1"/>
    <col min="13821" max="13821" width="13.109375" customWidth="1"/>
    <col min="13822" max="13822" width="13" customWidth="1"/>
    <col min="13823" max="13823" width="14.6640625" customWidth="1"/>
    <col min="13824" max="13826" width="9.109375" customWidth="1"/>
    <col min="13827" max="13827" width="10.5546875" customWidth="1"/>
    <col min="13828" max="13829" width="9.44140625" customWidth="1"/>
    <col min="13830" max="13830" width="9.33203125" customWidth="1"/>
    <col min="13831" max="13831" width="9" customWidth="1"/>
    <col min="13832" max="13832" width="8.6640625" customWidth="1"/>
    <col min="13833" max="13833" width="9.44140625" customWidth="1"/>
    <col min="13834" max="13834" width="7.44140625" customWidth="1"/>
    <col min="13835" max="13835" width="8.33203125" customWidth="1"/>
    <col min="13836" max="13836" width="8" customWidth="1"/>
    <col min="13837" max="13837" width="11.44140625" customWidth="1"/>
    <col min="13838" max="13838" width="7.44140625" customWidth="1"/>
    <col min="13839" max="13839" width="12.109375" customWidth="1"/>
    <col min="13840" max="13840" width="9.6640625" customWidth="1"/>
    <col min="13841" max="13841" width="13.109375" customWidth="1"/>
    <col min="13842" max="13842" width="7.44140625" customWidth="1"/>
    <col min="13843" max="13843" width="20.6640625" customWidth="1"/>
    <col min="13844" max="13844" width="0.44140625" customWidth="1"/>
    <col min="13845" max="13845" width="13.33203125" customWidth="1"/>
    <col min="13846" max="13846" width="7.33203125" customWidth="1"/>
    <col min="13847" max="13847" width="13.109375" customWidth="1"/>
    <col min="14044" max="14044" width="5.5546875" customWidth="1"/>
    <col min="14045" max="14045" width="29.44140625" customWidth="1"/>
    <col min="14046" max="14056" width="0" hidden="1" customWidth="1"/>
    <col min="14057" max="14057" width="14" customWidth="1"/>
    <col min="14058" max="14058" width="12.88671875" customWidth="1"/>
    <col min="14059" max="14059" width="13.88671875" customWidth="1"/>
    <col min="14060" max="14060" width="15" customWidth="1"/>
    <col min="14061" max="14061" width="12.88671875" customWidth="1"/>
    <col min="14062" max="14062" width="11.6640625" customWidth="1"/>
    <col min="14063" max="14063" width="13.88671875" customWidth="1"/>
    <col min="14064" max="14064" width="10.109375" customWidth="1"/>
    <col min="14065" max="14065" width="11.88671875" customWidth="1"/>
    <col min="14066" max="14066" width="10.44140625" customWidth="1"/>
    <col min="14067" max="14067" width="10.6640625" customWidth="1"/>
    <col min="14068" max="14068" width="11" customWidth="1"/>
    <col min="14069" max="14069" width="9.88671875" customWidth="1"/>
    <col min="14070" max="14070" width="12.88671875" customWidth="1"/>
    <col min="14071" max="14071" width="13" customWidth="1"/>
    <col min="14072" max="14072" width="15" customWidth="1"/>
    <col min="14073" max="14073" width="11.44140625" customWidth="1"/>
    <col min="14074" max="14074" width="12" customWidth="1"/>
    <col min="14075" max="14075" width="11.44140625" customWidth="1"/>
    <col min="14076" max="14076" width="13.33203125" customWidth="1"/>
    <col min="14077" max="14077" width="13.109375" customWidth="1"/>
    <col min="14078" max="14078" width="13" customWidth="1"/>
    <col min="14079" max="14079" width="14.6640625" customWidth="1"/>
    <col min="14080" max="14082" width="9.109375" customWidth="1"/>
    <col min="14083" max="14083" width="10.5546875" customWidth="1"/>
    <col min="14084" max="14085" width="9.44140625" customWidth="1"/>
    <col min="14086" max="14086" width="9.33203125" customWidth="1"/>
    <col min="14087" max="14087" width="9" customWidth="1"/>
    <col min="14088" max="14088" width="8.6640625" customWidth="1"/>
    <col min="14089" max="14089" width="9.44140625" customWidth="1"/>
    <col min="14090" max="14090" width="7.44140625" customWidth="1"/>
    <col min="14091" max="14091" width="8.33203125" customWidth="1"/>
    <col min="14092" max="14092" width="8" customWidth="1"/>
    <col min="14093" max="14093" width="11.44140625" customWidth="1"/>
    <col min="14094" max="14094" width="7.44140625" customWidth="1"/>
    <col min="14095" max="14095" width="12.109375" customWidth="1"/>
    <col min="14096" max="14096" width="9.6640625" customWidth="1"/>
    <col min="14097" max="14097" width="13.109375" customWidth="1"/>
    <col min="14098" max="14098" width="7.44140625" customWidth="1"/>
    <col min="14099" max="14099" width="20.6640625" customWidth="1"/>
    <col min="14100" max="14100" width="0.44140625" customWidth="1"/>
    <col min="14101" max="14101" width="13.33203125" customWidth="1"/>
    <col min="14102" max="14102" width="7.33203125" customWidth="1"/>
    <col min="14103" max="14103" width="13.109375" customWidth="1"/>
    <col min="14300" max="14300" width="5.5546875" customWidth="1"/>
    <col min="14301" max="14301" width="29.44140625" customWidth="1"/>
    <col min="14302" max="14312" width="0" hidden="1" customWidth="1"/>
    <col min="14313" max="14313" width="14" customWidth="1"/>
    <col min="14314" max="14314" width="12.88671875" customWidth="1"/>
    <col min="14315" max="14315" width="13.88671875" customWidth="1"/>
    <col min="14316" max="14316" width="15" customWidth="1"/>
    <col min="14317" max="14317" width="12.88671875" customWidth="1"/>
    <col min="14318" max="14318" width="11.6640625" customWidth="1"/>
    <col min="14319" max="14319" width="13.88671875" customWidth="1"/>
    <col min="14320" max="14320" width="10.109375" customWidth="1"/>
    <col min="14321" max="14321" width="11.88671875" customWidth="1"/>
    <col min="14322" max="14322" width="10.44140625" customWidth="1"/>
    <col min="14323" max="14323" width="10.6640625" customWidth="1"/>
    <col min="14324" max="14324" width="11" customWidth="1"/>
    <col min="14325" max="14325" width="9.88671875" customWidth="1"/>
    <col min="14326" max="14326" width="12.88671875" customWidth="1"/>
    <col min="14327" max="14327" width="13" customWidth="1"/>
    <col min="14328" max="14328" width="15" customWidth="1"/>
    <col min="14329" max="14329" width="11.44140625" customWidth="1"/>
    <col min="14330" max="14330" width="12" customWidth="1"/>
    <col min="14331" max="14331" width="11.44140625" customWidth="1"/>
    <col min="14332" max="14332" width="13.33203125" customWidth="1"/>
    <col min="14333" max="14333" width="13.109375" customWidth="1"/>
    <col min="14334" max="14334" width="13" customWidth="1"/>
    <col min="14335" max="14335" width="14.6640625" customWidth="1"/>
    <col min="14336" max="14338" width="9.109375" customWidth="1"/>
    <col min="14339" max="14339" width="10.5546875" customWidth="1"/>
    <col min="14340" max="14341" width="9.44140625" customWidth="1"/>
    <col min="14342" max="14342" width="9.33203125" customWidth="1"/>
    <col min="14343" max="14343" width="9" customWidth="1"/>
    <col min="14344" max="14344" width="8.6640625" customWidth="1"/>
    <col min="14345" max="14345" width="9.44140625" customWidth="1"/>
    <col min="14346" max="14346" width="7.44140625" customWidth="1"/>
    <col min="14347" max="14347" width="8.33203125" customWidth="1"/>
    <col min="14348" max="14348" width="8" customWidth="1"/>
    <col min="14349" max="14349" width="11.44140625" customWidth="1"/>
    <col min="14350" max="14350" width="7.44140625" customWidth="1"/>
    <col min="14351" max="14351" width="12.109375" customWidth="1"/>
    <col min="14352" max="14352" width="9.6640625" customWidth="1"/>
    <col min="14353" max="14353" width="13.109375" customWidth="1"/>
    <col min="14354" max="14354" width="7.44140625" customWidth="1"/>
    <col min="14355" max="14355" width="20.6640625" customWidth="1"/>
    <col min="14356" max="14356" width="0.44140625" customWidth="1"/>
    <col min="14357" max="14357" width="13.33203125" customWidth="1"/>
    <col min="14358" max="14358" width="7.33203125" customWidth="1"/>
    <col min="14359" max="14359" width="13.109375" customWidth="1"/>
    <col min="14556" max="14556" width="5.5546875" customWidth="1"/>
    <col min="14557" max="14557" width="29.44140625" customWidth="1"/>
    <col min="14558" max="14568" width="0" hidden="1" customWidth="1"/>
    <col min="14569" max="14569" width="14" customWidth="1"/>
    <col min="14570" max="14570" width="12.88671875" customWidth="1"/>
    <col min="14571" max="14571" width="13.88671875" customWidth="1"/>
    <col min="14572" max="14572" width="15" customWidth="1"/>
    <col min="14573" max="14573" width="12.88671875" customWidth="1"/>
    <col min="14574" max="14574" width="11.6640625" customWidth="1"/>
    <col min="14575" max="14575" width="13.88671875" customWidth="1"/>
    <col min="14576" max="14576" width="10.109375" customWidth="1"/>
    <col min="14577" max="14577" width="11.88671875" customWidth="1"/>
    <col min="14578" max="14578" width="10.44140625" customWidth="1"/>
    <col min="14579" max="14579" width="10.6640625" customWidth="1"/>
    <col min="14580" max="14580" width="11" customWidth="1"/>
    <col min="14581" max="14581" width="9.88671875" customWidth="1"/>
    <col min="14582" max="14582" width="12.88671875" customWidth="1"/>
    <col min="14583" max="14583" width="13" customWidth="1"/>
    <col min="14584" max="14584" width="15" customWidth="1"/>
    <col min="14585" max="14585" width="11.44140625" customWidth="1"/>
    <col min="14586" max="14586" width="12" customWidth="1"/>
    <col min="14587" max="14587" width="11.44140625" customWidth="1"/>
    <col min="14588" max="14588" width="13.33203125" customWidth="1"/>
    <col min="14589" max="14589" width="13.109375" customWidth="1"/>
    <col min="14590" max="14590" width="13" customWidth="1"/>
    <col min="14591" max="14591" width="14.6640625" customWidth="1"/>
    <col min="14592" max="14594" width="9.109375" customWidth="1"/>
    <col min="14595" max="14595" width="10.5546875" customWidth="1"/>
    <col min="14596" max="14597" width="9.44140625" customWidth="1"/>
    <col min="14598" max="14598" width="9.33203125" customWidth="1"/>
    <col min="14599" max="14599" width="9" customWidth="1"/>
    <col min="14600" max="14600" width="8.6640625" customWidth="1"/>
    <col min="14601" max="14601" width="9.44140625" customWidth="1"/>
    <col min="14602" max="14602" width="7.44140625" customWidth="1"/>
    <col min="14603" max="14603" width="8.33203125" customWidth="1"/>
    <col min="14604" max="14604" width="8" customWidth="1"/>
    <col min="14605" max="14605" width="11.44140625" customWidth="1"/>
    <col min="14606" max="14606" width="7.44140625" customWidth="1"/>
    <col min="14607" max="14607" width="12.109375" customWidth="1"/>
    <col min="14608" max="14608" width="9.6640625" customWidth="1"/>
    <col min="14609" max="14609" width="13.109375" customWidth="1"/>
    <col min="14610" max="14610" width="7.44140625" customWidth="1"/>
    <col min="14611" max="14611" width="20.6640625" customWidth="1"/>
    <col min="14612" max="14612" width="0.44140625" customWidth="1"/>
    <col min="14613" max="14613" width="13.33203125" customWidth="1"/>
    <col min="14614" max="14614" width="7.33203125" customWidth="1"/>
    <col min="14615" max="14615" width="13.109375" customWidth="1"/>
    <col min="14812" max="14812" width="5.5546875" customWidth="1"/>
    <col min="14813" max="14813" width="29.44140625" customWidth="1"/>
    <col min="14814" max="14824" width="0" hidden="1" customWidth="1"/>
    <col min="14825" max="14825" width="14" customWidth="1"/>
    <col min="14826" max="14826" width="12.88671875" customWidth="1"/>
    <col min="14827" max="14827" width="13.88671875" customWidth="1"/>
    <col min="14828" max="14828" width="15" customWidth="1"/>
    <col min="14829" max="14829" width="12.88671875" customWidth="1"/>
    <col min="14830" max="14830" width="11.6640625" customWidth="1"/>
    <col min="14831" max="14831" width="13.88671875" customWidth="1"/>
    <col min="14832" max="14832" width="10.109375" customWidth="1"/>
    <col min="14833" max="14833" width="11.88671875" customWidth="1"/>
    <col min="14834" max="14834" width="10.44140625" customWidth="1"/>
    <col min="14835" max="14835" width="10.6640625" customWidth="1"/>
    <col min="14836" max="14836" width="11" customWidth="1"/>
    <col min="14837" max="14837" width="9.88671875" customWidth="1"/>
    <col min="14838" max="14838" width="12.88671875" customWidth="1"/>
    <col min="14839" max="14839" width="13" customWidth="1"/>
    <col min="14840" max="14840" width="15" customWidth="1"/>
    <col min="14841" max="14841" width="11.44140625" customWidth="1"/>
    <col min="14842" max="14842" width="12" customWidth="1"/>
    <col min="14843" max="14843" width="11.44140625" customWidth="1"/>
    <col min="14844" max="14844" width="13.33203125" customWidth="1"/>
    <col min="14845" max="14845" width="13.109375" customWidth="1"/>
    <col min="14846" max="14846" width="13" customWidth="1"/>
    <col min="14847" max="14847" width="14.6640625" customWidth="1"/>
    <col min="14848" max="14850" width="9.109375" customWidth="1"/>
    <col min="14851" max="14851" width="10.5546875" customWidth="1"/>
    <col min="14852" max="14853" width="9.44140625" customWidth="1"/>
    <col min="14854" max="14854" width="9.33203125" customWidth="1"/>
    <col min="14855" max="14855" width="9" customWidth="1"/>
    <col min="14856" max="14856" width="8.6640625" customWidth="1"/>
    <col min="14857" max="14857" width="9.44140625" customWidth="1"/>
    <col min="14858" max="14858" width="7.44140625" customWidth="1"/>
    <col min="14859" max="14859" width="8.33203125" customWidth="1"/>
    <col min="14860" max="14860" width="8" customWidth="1"/>
    <col min="14861" max="14861" width="11.44140625" customWidth="1"/>
    <col min="14862" max="14862" width="7.44140625" customWidth="1"/>
    <col min="14863" max="14863" width="12.109375" customWidth="1"/>
    <col min="14864" max="14864" width="9.6640625" customWidth="1"/>
    <col min="14865" max="14865" width="13.109375" customWidth="1"/>
    <col min="14866" max="14866" width="7.44140625" customWidth="1"/>
    <col min="14867" max="14867" width="20.6640625" customWidth="1"/>
    <col min="14868" max="14868" width="0.44140625" customWidth="1"/>
    <col min="14869" max="14869" width="13.33203125" customWidth="1"/>
    <col min="14870" max="14870" width="7.33203125" customWidth="1"/>
    <col min="14871" max="14871" width="13.109375" customWidth="1"/>
    <col min="15068" max="15068" width="5.5546875" customWidth="1"/>
    <col min="15069" max="15069" width="29.44140625" customWidth="1"/>
    <col min="15070" max="15080" width="0" hidden="1" customWidth="1"/>
    <col min="15081" max="15081" width="14" customWidth="1"/>
    <col min="15082" max="15082" width="12.88671875" customWidth="1"/>
    <col min="15083" max="15083" width="13.88671875" customWidth="1"/>
    <col min="15084" max="15084" width="15" customWidth="1"/>
    <col min="15085" max="15085" width="12.88671875" customWidth="1"/>
    <col min="15086" max="15086" width="11.6640625" customWidth="1"/>
    <col min="15087" max="15087" width="13.88671875" customWidth="1"/>
    <col min="15088" max="15088" width="10.109375" customWidth="1"/>
    <col min="15089" max="15089" width="11.88671875" customWidth="1"/>
    <col min="15090" max="15090" width="10.44140625" customWidth="1"/>
    <col min="15091" max="15091" width="10.6640625" customWidth="1"/>
    <col min="15092" max="15092" width="11" customWidth="1"/>
    <col min="15093" max="15093" width="9.88671875" customWidth="1"/>
    <col min="15094" max="15094" width="12.88671875" customWidth="1"/>
    <col min="15095" max="15095" width="13" customWidth="1"/>
    <col min="15096" max="15096" width="15" customWidth="1"/>
    <col min="15097" max="15097" width="11.44140625" customWidth="1"/>
    <col min="15098" max="15098" width="12" customWidth="1"/>
    <col min="15099" max="15099" width="11.44140625" customWidth="1"/>
    <col min="15100" max="15100" width="13.33203125" customWidth="1"/>
    <col min="15101" max="15101" width="13.109375" customWidth="1"/>
    <col min="15102" max="15102" width="13" customWidth="1"/>
    <col min="15103" max="15103" width="14.6640625" customWidth="1"/>
    <col min="15104" max="15106" width="9.109375" customWidth="1"/>
    <col min="15107" max="15107" width="10.5546875" customWidth="1"/>
    <col min="15108" max="15109" width="9.44140625" customWidth="1"/>
    <col min="15110" max="15110" width="9.33203125" customWidth="1"/>
    <col min="15111" max="15111" width="9" customWidth="1"/>
    <col min="15112" max="15112" width="8.6640625" customWidth="1"/>
    <col min="15113" max="15113" width="9.44140625" customWidth="1"/>
    <col min="15114" max="15114" width="7.44140625" customWidth="1"/>
    <col min="15115" max="15115" width="8.33203125" customWidth="1"/>
    <col min="15116" max="15116" width="8" customWidth="1"/>
    <col min="15117" max="15117" width="11.44140625" customWidth="1"/>
    <col min="15118" max="15118" width="7.44140625" customWidth="1"/>
    <col min="15119" max="15119" width="12.109375" customWidth="1"/>
    <col min="15120" max="15120" width="9.6640625" customWidth="1"/>
    <col min="15121" max="15121" width="13.109375" customWidth="1"/>
    <col min="15122" max="15122" width="7.44140625" customWidth="1"/>
    <col min="15123" max="15123" width="20.6640625" customWidth="1"/>
    <col min="15124" max="15124" width="0.44140625" customWidth="1"/>
    <col min="15125" max="15125" width="13.33203125" customWidth="1"/>
    <col min="15126" max="15126" width="7.33203125" customWidth="1"/>
    <col min="15127" max="15127" width="13.109375" customWidth="1"/>
    <col min="15324" max="15324" width="5.5546875" customWidth="1"/>
    <col min="15325" max="15325" width="29.44140625" customWidth="1"/>
    <col min="15326" max="15336" width="0" hidden="1" customWidth="1"/>
    <col min="15337" max="15337" width="14" customWidth="1"/>
    <col min="15338" max="15338" width="12.88671875" customWidth="1"/>
    <col min="15339" max="15339" width="13.88671875" customWidth="1"/>
    <col min="15340" max="15340" width="15" customWidth="1"/>
    <col min="15341" max="15341" width="12.88671875" customWidth="1"/>
    <col min="15342" max="15342" width="11.6640625" customWidth="1"/>
    <col min="15343" max="15343" width="13.88671875" customWidth="1"/>
    <col min="15344" max="15344" width="10.109375" customWidth="1"/>
    <col min="15345" max="15345" width="11.88671875" customWidth="1"/>
    <col min="15346" max="15346" width="10.44140625" customWidth="1"/>
    <col min="15347" max="15347" width="10.6640625" customWidth="1"/>
    <col min="15348" max="15348" width="11" customWidth="1"/>
    <col min="15349" max="15349" width="9.88671875" customWidth="1"/>
    <col min="15350" max="15350" width="12.88671875" customWidth="1"/>
    <col min="15351" max="15351" width="13" customWidth="1"/>
    <col min="15352" max="15352" width="15" customWidth="1"/>
    <col min="15353" max="15353" width="11.44140625" customWidth="1"/>
    <col min="15354" max="15354" width="12" customWidth="1"/>
    <col min="15355" max="15355" width="11.44140625" customWidth="1"/>
    <col min="15356" max="15356" width="13.33203125" customWidth="1"/>
    <col min="15357" max="15357" width="13.109375" customWidth="1"/>
    <col min="15358" max="15358" width="13" customWidth="1"/>
    <col min="15359" max="15359" width="14.6640625" customWidth="1"/>
    <col min="15360" max="15362" width="9.109375" customWidth="1"/>
    <col min="15363" max="15363" width="10.5546875" customWidth="1"/>
    <col min="15364" max="15365" width="9.44140625" customWidth="1"/>
    <col min="15366" max="15366" width="9.33203125" customWidth="1"/>
    <col min="15367" max="15367" width="9" customWidth="1"/>
    <col min="15368" max="15368" width="8.6640625" customWidth="1"/>
    <col min="15369" max="15369" width="9.44140625" customWidth="1"/>
    <col min="15370" max="15370" width="7.44140625" customWidth="1"/>
    <col min="15371" max="15371" width="8.33203125" customWidth="1"/>
    <col min="15372" max="15372" width="8" customWidth="1"/>
    <col min="15373" max="15373" width="11.44140625" customWidth="1"/>
    <col min="15374" max="15374" width="7.44140625" customWidth="1"/>
    <col min="15375" max="15375" width="12.109375" customWidth="1"/>
    <col min="15376" max="15376" width="9.6640625" customWidth="1"/>
    <col min="15377" max="15377" width="13.109375" customWidth="1"/>
    <col min="15378" max="15378" width="7.44140625" customWidth="1"/>
    <col min="15379" max="15379" width="20.6640625" customWidth="1"/>
    <col min="15380" max="15380" width="0.44140625" customWidth="1"/>
    <col min="15381" max="15381" width="13.33203125" customWidth="1"/>
    <col min="15382" max="15382" width="7.33203125" customWidth="1"/>
    <col min="15383" max="15383" width="13.109375" customWidth="1"/>
    <col min="15580" max="15580" width="5.5546875" customWidth="1"/>
    <col min="15581" max="15581" width="29.44140625" customWidth="1"/>
    <col min="15582" max="15592" width="0" hidden="1" customWidth="1"/>
    <col min="15593" max="15593" width="14" customWidth="1"/>
    <col min="15594" max="15594" width="12.88671875" customWidth="1"/>
    <col min="15595" max="15595" width="13.88671875" customWidth="1"/>
    <col min="15596" max="15596" width="15" customWidth="1"/>
    <col min="15597" max="15597" width="12.88671875" customWidth="1"/>
    <col min="15598" max="15598" width="11.6640625" customWidth="1"/>
    <col min="15599" max="15599" width="13.88671875" customWidth="1"/>
    <col min="15600" max="15600" width="10.109375" customWidth="1"/>
    <col min="15601" max="15601" width="11.88671875" customWidth="1"/>
    <col min="15602" max="15602" width="10.44140625" customWidth="1"/>
    <col min="15603" max="15603" width="10.6640625" customWidth="1"/>
    <col min="15604" max="15604" width="11" customWidth="1"/>
    <col min="15605" max="15605" width="9.88671875" customWidth="1"/>
    <col min="15606" max="15606" width="12.88671875" customWidth="1"/>
    <col min="15607" max="15607" width="13" customWidth="1"/>
    <col min="15608" max="15608" width="15" customWidth="1"/>
    <col min="15609" max="15609" width="11.44140625" customWidth="1"/>
    <col min="15610" max="15610" width="12" customWidth="1"/>
    <col min="15611" max="15611" width="11.44140625" customWidth="1"/>
    <col min="15612" max="15612" width="13.33203125" customWidth="1"/>
    <col min="15613" max="15613" width="13.109375" customWidth="1"/>
    <col min="15614" max="15614" width="13" customWidth="1"/>
    <col min="15615" max="15615" width="14.6640625" customWidth="1"/>
    <col min="15616" max="15618" width="9.109375" customWidth="1"/>
    <col min="15619" max="15619" width="10.5546875" customWidth="1"/>
    <col min="15620" max="15621" width="9.44140625" customWidth="1"/>
    <col min="15622" max="15622" width="9.33203125" customWidth="1"/>
    <col min="15623" max="15623" width="9" customWidth="1"/>
    <col min="15624" max="15624" width="8.6640625" customWidth="1"/>
    <col min="15625" max="15625" width="9.44140625" customWidth="1"/>
    <col min="15626" max="15626" width="7.44140625" customWidth="1"/>
    <col min="15627" max="15627" width="8.33203125" customWidth="1"/>
    <col min="15628" max="15628" width="8" customWidth="1"/>
    <col min="15629" max="15629" width="11.44140625" customWidth="1"/>
    <col min="15630" max="15630" width="7.44140625" customWidth="1"/>
    <col min="15631" max="15631" width="12.109375" customWidth="1"/>
    <col min="15632" max="15632" width="9.6640625" customWidth="1"/>
    <col min="15633" max="15633" width="13.109375" customWidth="1"/>
    <col min="15634" max="15634" width="7.44140625" customWidth="1"/>
    <col min="15635" max="15635" width="20.6640625" customWidth="1"/>
    <col min="15636" max="15636" width="0.44140625" customWidth="1"/>
    <col min="15637" max="15637" width="13.33203125" customWidth="1"/>
    <col min="15638" max="15638" width="7.33203125" customWidth="1"/>
    <col min="15639" max="15639" width="13.109375" customWidth="1"/>
    <col min="15836" max="15836" width="5.5546875" customWidth="1"/>
    <col min="15837" max="15837" width="29.44140625" customWidth="1"/>
    <col min="15838" max="15848" width="0" hidden="1" customWidth="1"/>
    <col min="15849" max="15849" width="14" customWidth="1"/>
    <col min="15850" max="15850" width="12.88671875" customWidth="1"/>
    <col min="15851" max="15851" width="13.88671875" customWidth="1"/>
    <col min="15852" max="15852" width="15" customWidth="1"/>
    <col min="15853" max="15853" width="12.88671875" customWidth="1"/>
    <col min="15854" max="15854" width="11.6640625" customWidth="1"/>
    <col min="15855" max="15855" width="13.88671875" customWidth="1"/>
    <col min="15856" max="15856" width="10.109375" customWidth="1"/>
    <col min="15857" max="15857" width="11.88671875" customWidth="1"/>
    <col min="15858" max="15858" width="10.44140625" customWidth="1"/>
    <col min="15859" max="15859" width="10.6640625" customWidth="1"/>
    <col min="15860" max="15860" width="11" customWidth="1"/>
    <col min="15861" max="15861" width="9.88671875" customWidth="1"/>
    <col min="15862" max="15862" width="12.88671875" customWidth="1"/>
    <col min="15863" max="15863" width="13" customWidth="1"/>
    <col min="15864" max="15864" width="15" customWidth="1"/>
    <col min="15865" max="15865" width="11.44140625" customWidth="1"/>
    <col min="15866" max="15866" width="12" customWidth="1"/>
    <col min="15867" max="15867" width="11.44140625" customWidth="1"/>
    <col min="15868" max="15868" width="13.33203125" customWidth="1"/>
    <col min="15869" max="15869" width="13.109375" customWidth="1"/>
    <col min="15870" max="15870" width="13" customWidth="1"/>
    <col min="15871" max="15871" width="14.6640625" customWidth="1"/>
    <col min="15872" max="15874" width="9.109375" customWidth="1"/>
    <col min="15875" max="15875" width="10.5546875" customWidth="1"/>
    <col min="15876" max="15877" width="9.44140625" customWidth="1"/>
    <col min="15878" max="15878" width="9.33203125" customWidth="1"/>
    <col min="15879" max="15879" width="9" customWidth="1"/>
    <col min="15880" max="15880" width="8.6640625" customWidth="1"/>
    <col min="15881" max="15881" width="9.44140625" customWidth="1"/>
    <col min="15882" max="15882" width="7.44140625" customWidth="1"/>
    <col min="15883" max="15883" width="8.33203125" customWidth="1"/>
    <col min="15884" max="15884" width="8" customWidth="1"/>
    <col min="15885" max="15885" width="11.44140625" customWidth="1"/>
    <col min="15886" max="15886" width="7.44140625" customWidth="1"/>
    <col min="15887" max="15887" width="12.109375" customWidth="1"/>
    <col min="15888" max="15888" width="9.6640625" customWidth="1"/>
    <col min="15889" max="15889" width="13.109375" customWidth="1"/>
    <col min="15890" max="15890" width="7.44140625" customWidth="1"/>
    <col min="15891" max="15891" width="20.6640625" customWidth="1"/>
    <col min="15892" max="15892" width="0.44140625" customWidth="1"/>
    <col min="15893" max="15893" width="13.33203125" customWidth="1"/>
    <col min="15894" max="15894" width="7.33203125" customWidth="1"/>
    <col min="15895" max="15895" width="13.109375" customWidth="1"/>
    <col min="16092" max="16092" width="5.5546875" customWidth="1"/>
    <col min="16093" max="16093" width="29.44140625" customWidth="1"/>
    <col min="16094" max="16104" width="0" hidden="1" customWidth="1"/>
    <col min="16105" max="16105" width="14" customWidth="1"/>
    <col min="16106" max="16106" width="12.88671875" customWidth="1"/>
    <col min="16107" max="16107" width="13.88671875" customWidth="1"/>
    <col min="16108" max="16108" width="15" customWidth="1"/>
    <col min="16109" max="16109" width="12.88671875" customWidth="1"/>
    <col min="16110" max="16110" width="11.6640625" customWidth="1"/>
    <col min="16111" max="16111" width="13.88671875" customWidth="1"/>
    <col min="16112" max="16112" width="10.109375" customWidth="1"/>
    <col min="16113" max="16113" width="11.88671875" customWidth="1"/>
    <col min="16114" max="16114" width="10.44140625" customWidth="1"/>
    <col min="16115" max="16115" width="10.6640625" customWidth="1"/>
    <col min="16116" max="16116" width="11" customWidth="1"/>
    <col min="16117" max="16117" width="9.88671875" customWidth="1"/>
    <col min="16118" max="16118" width="12.88671875" customWidth="1"/>
    <col min="16119" max="16119" width="13" customWidth="1"/>
    <col min="16120" max="16120" width="15" customWidth="1"/>
    <col min="16121" max="16121" width="11.44140625" customWidth="1"/>
    <col min="16122" max="16122" width="12" customWidth="1"/>
    <col min="16123" max="16123" width="11.44140625" customWidth="1"/>
    <col min="16124" max="16124" width="13.33203125" customWidth="1"/>
    <col min="16125" max="16125" width="13.109375" customWidth="1"/>
    <col min="16126" max="16126" width="13" customWidth="1"/>
    <col min="16127" max="16127" width="14.6640625" customWidth="1"/>
    <col min="16128" max="16130" width="9.109375" customWidth="1"/>
    <col min="16131" max="16131" width="10.5546875" customWidth="1"/>
    <col min="16132" max="16133" width="9.44140625" customWidth="1"/>
    <col min="16134" max="16134" width="9.33203125" customWidth="1"/>
    <col min="16135" max="16135" width="9" customWidth="1"/>
    <col min="16136" max="16136" width="8.6640625" customWidth="1"/>
    <col min="16137" max="16137" width="9.44140625" customWidth="1"/>
    <col min="16138" max="16138" width="7.44140625" customWidth="1"/>
    <col min="16139" max="16139" width="8.33203125" customWidth="1"/>
    <col min="16140" max="16140" width="8" customWidth="1"/>
    <col min="16141" max="16141" width="11.44140625" customWidth="1"/>
    <col min="16142" max="16142" width="7.44140625" customWidth="1"/>
    <col min="16143" max="16143" width="12.109375" customWidth="1"/>
    <col min="16144" max="16144" width="9.6640625" customWidth="1"/>
    <col min="16145" max="16145" width="13.109375" customWidth="1"/>
    <col min="16146" max="16146" width="7.44140625" customWidth="1"/>
    <col min="16147" max="16147" width="20.6640625" customWidth="1"/>
    <col min="16148" max="16148" width="0.44140625" customWidth="1"/>
    <col min="16149" max="16149" width="13.33203125" customWidth="1"/>
    <col min="16150" max="16150" width="7.33203125" customWidth="1"/>
    <col min="16151" max="16151" width="13.109375" customWidth="1"/>
  </cols>
  <sheetData>
    <row r="1" spans="1:78" ht="18" hidden="1" customHeight="1" thickBot="1" x14ac:dyDescent="0.35">
      <c r="A1" s="1"/>
      <c r="B1" s="2" t="s">
        <v>0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5"/>
      <c r="P1" s="4"/>
      <c r="Q1" s="4"/>
      <c r="R1" s="6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8" ht="16.5" customHeight="1" x14ac:dyDescent="0.3">
      <c r="A2" s="1"/>
      <c r="B2" s="4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7"/>
      <c r="O2" s="5"/>
      <c r="P2" s="8"/>
      <c r="Q2" s="8"/>
      <c r="R2" s="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8"/>
      <c r="AP2" s="4"/>
      <c r="AQ2" s="8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7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78" ht="16.5" customHeight="1" x14ac:dyDescent="0.3">
      <c r="A3" s="9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2"/>
      <c r="P3" s="13"/>
      <c r="Q3" s="13"/>
      <c r="R3" s="14"/>
      <c r="S3" s="13"/>
      <c r="T3" s="13"/>
      <c r="U3" s="13"/>
      <c r="V3" s="13"/>
      <c r="W3" s="13"/>
      <c r="X3" s="13"/>
      <c r="Y3" s="13"/>
      <c r="Z3" s="13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5"/>
      <c r="AS3" s="15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8" ht="28.8" customHeight="1" thickBot="1" x14ac:dyDescent="0.35">
      <c r="A4" s="248" t="s">
        <v>307</v>
      </c>
      <c r="B4" s="249"/>
      <c r="C4" s="249"/>
      <c r="D4" s="249"/>
      <c r="E4" s="249"/>
      <c r="F4" s="249"/>
      <c r="G4" s="16"/>
      <c r="H4" s="17"/>
      <c r="I4" s="16"/>
      <c r="J4" s="16"/>
      <c r="K4" s="16"/>
      <c r="L4" s="16"/>
      <c r="M4" s="17"/>
      <c r="N4" s="17"/>
      <c r="O4" s="17"/>
      <c r="P4" s="17"/>
      <c r="Q4" s="18"/>
      <c r="R4" s="19"/>
      <c r="S4" s="18"/>
      <c r="T4" s="18"/>
      <c r="U4" s="18"/>
      <c r="V4" s="18"/>
      <c r="W4" s="18"/>
      <c r="X4" s="18"/>
      <c r="Y4" s="18"/>
      <c r="Z4" s="18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4"/>
      <c r="BY4" s="4"/>
    </row>
    <row r="5" spans="1:78" ht="39" customHeight="1" thickBot="1" x14ac:dyDescent="0.35">
      <c r="A5" s="20" t="s">
        <v>1</v>
      </c>
      <c r="B5" s="21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3"/>
      <c r="H5" s="24" t="s">
        <v>7</v>
      </c>
      <c r="I5" s="25" t="s">
        <v>8</v>
      </c>
      <c r="J5" s="26"/>
      <c r="K5" s="26"/>
      <c r="L5" s="26"/>
      <c r="M5" s="27" t="s">
        <v>9</v>
      </c>
      <c r="N5" s="28"/>
      <c r="O5" s="29" t="s">
        <v>10</v>
      </c>
      <c r="P5" s="30" t="s">
        <v>11</v>
      </c>
      <c r="Q5" s="31"/>
      <c r="R5" s="32" t="s">
        <v>12</v>
      </c>
      <c r="S5" s="29"/>
      <c r="T5" s="33"/>
      <c r="U5" s="32" t="s">
        <v>13</v>
      </c>
      <c r="V5" s="33"/>
      <c r="W5" s="32" t="s">
        <v>14</v>
      </c>
      <c r="X5" s="33"/>
      <c r="Y5" s="34" t="s">
        <v>15</v>
      </c>
      <c r="Z5" s="35"/>
      <c r="AA5" s="32" t="s">
        <v>16</v>
      </c>
      <c r="AB5" s="29"/>
      <c r="AC5" s="33"/>
      <c r="AD5" s="32" t="s">
        <v>17</v>
      </c>
      <c r="AE5" s="33"/>
      <c r="AF5" s="32" t="s">
        <v>18</v>
      </c>
      <c r="AG5" s="33"/>
      <c r="AH5" s="32" t="s">
        <v>19</v>
      </c>
      <c r="AI5" s="29"/>
      <c r="AJ5" s="32" t="s">
        <v>20</v>
      </c>
      <c r="AK5" s="33"/>
      <c r="AL5" s="32" t="s">
        <v>21</v>
      </c>
      <c r="AM5" s="33"/>
      <c r="AN5" s="32" t="s">
        <v>22</v>
      </c>
      <c r="AO5" s="33"/>
      <c r="AP5" s="32" t="s">
        <v>23</v>
      </c>
      <c r="AQ5" s="33"/>
      <c r="AR5" s="32" t="s">
        <v>24</v>
      </c>
      <c r="AS5" s="33"/>
      <c r="AT5" s="34" t="s">
        <v>25</v>
      </c>
      <c r="AU5" s="36" t="s">
        <v>26</v>
      </c>
      <c r="AV5" s="36" t="s">
        <v>27</v>
      </c>
      <c r="AW5" s="27" t="s">
        <v>28</v>
      </c>
      <c r="AX5" s="28"/>
      <c r="AY5" s="37" t="s">
        <v>29</v>
      </c>
      <c r="AZ5" s="27" t="s">
        <v>30</v>
      </c>
      <c r="BA5" s="28"/>
      <c r="BB5" s="27" t="s">
        <v>31</v>
      </c>
      <c r="BC5" s="38"/>
      <c r="BD5" s="39" t="s">
        <v>32</v>
      </c>
      <c r="BE5" s="40" t="s">
        <v>33</v>
      </c>
      <c r="BF5" s="41"/>
      <c r="BG5" s="42" t="s">
        <v>34</v>
      </c>
      <c r="BH5" s="41"/>
      <c r="BI5" s="42" t="s">
        <v>35</v>
      </c>
      <c r="BJ5" s="41"/>
      <c r="BK5" s="42" t="s">
        <v>36</v>
      </c>
      <c r="BL5" s="41"/>
      <c r="BM5" s="42" t="s">
        <v>37</v>
      </c>
      <c r="BN5" s="41"/>
      <c r="BO5" s="42" t="s">
        <v>38</v>
      </c>
      <c r="BP5" s="43"/>
      <c r="BQ5" s="44" t="s">
        <v>39</v>
      </c>
      <c r="BR5" s="41"/>
      <c r="BS5" s="42" t="s">
        <v>40</v>
      </c>
      <c r="BT5" s="41"/>
      <c r="BU5" s="42" t="s">
        <v>41</v>
      </c>
      <c r="BV5" s="41"/>
      <c r="BW5" s="36" t="s">
        <v>42</v>
      </c>
      <c r="BX5" s="36" t="s">
        <v>43</v>
      </c>
      <c r="BY5" s="34" t="s">
        <v>44</v>
      </c>
      <c r="BZ5" s="45" t="s">
        <v>45</v>
      </c>
    </row>
    <row r="6" spans="1:78" ht="39" customHeight="1" thickBot="1" x14ac:dyDescent="0.35">
      <c r="A6" s="46"/>
      <c r="B6" s="47"/>
      <c r="C6" s="48"/>
      <c r="D6" s="48"/>
      <c r="E6" s="48"/>
      <c r="F6" s="48"/>
      <c r="G6" s="49" t="s">
        <v>46</v>
      </c>
      <c r="H6" s="50"/>
      <c r="I6" s="51" t="s">
        <v>47</v>
      </c>
      <c r="J6" s="52" t="s">
        <v>48</v>
      </c>
      <c r="K6" s="53" t="s">
        <v>49</v>
      </c>
      <c r="L6" s="54" t="s">
        <v>50</v>
      </c>
      <c r="M6" s="55"/>
      <c r="N6" s="56"/>
      <c r="O6" s="57"/>
      <c r="P6" s="58"/>
      <c r="Q6" s="59"/>
      <c r="R6" s="60"/>
      <c r="S6" s="57"/>
      <c r="T6" s="61"/>
      <c r="U6" s="60"/>
      <c r="V6" s="61"/>
      <c r="W6" s="60"/>
      <c r="X6" s="61"/>
      <c r="Y6" s="62"/>
      <c r="Z6" s="63"/>
      <c r="AA6" s="60"/>
      <c r="AB6" s="57"/>
      <c r="AC6" s="61"/>
      <c r="AD6" s="60"/>
      <c r="AE6" s="61"/>
      <c r="AF6" s="60"/>
      <c r="AG6" s="61"/>
      <c r="AH6" s="60"/>
      <c r="AI6" s="57"/>
      <c r="AJ6" s="60"/>
      <c r="AK6" s="61"/>
      <c r="AL6" s="60"/>
      <c r="AM6" s="61"/>
      <c r="AN6" s="60"/>
      <c r="AO6" s="61"/>
      <c r="AP6" s="60"/>
      <c r="AQ6" s="61"/>
      <c r="AR6" s="60"/>
      <c r="AS6" s="61"/>
      <c r="AT6" s="62"/>
      <c r="AU6" s="64"/>
      <c r="AV6" s="64"/>
      <c r="AW6" s="55"/>
      <c r="AX6" s="56"/>
      <c r="AY6" s="65"/>
      <c r="AZ6" s="55"/>
      <c r="BA6" s="56"/>
      <c r="BB6" s="55"/>
      <c r="BC6" s="66"/>
      <c r="BD6" s="67"/>
      <c r="BE6" s="68"/>
      <c r="BF6" s="69"/>
      <c r="BG6" s="70"/>
      <c r="BH6" s="69"/>
      <c r="BI6" s="70"/>
      <c r="BJ6" s="69"/>
      <c r="BK6" s="70"/>
      <c r="BL6" s="69"/>
      <c r="BM6" s="70"/>
      <c r="BN6" s="69"/>
      <c r="BO6" s="70"/>
      <c r="BP6" s="71"/>
      <c r="BQ6" s="72"/>
      <c r="BR6" s="69"/>
      <c r="BS6" s="70"/>
      <c r="BT6" s="69"/>
      <c r="BU6" s="70"/>
      <c r="BV6" s="69"/>
      <c r="BW6" s="64"/>
      <c r="BX6" s="64"/>
      <c r="BY6" s="62"/>
      <c r="BZ6" s="73"/>
    </row>
    <row r="7" spans="1:78" ht="39" customHeight="1" thickBot="1" x14ac:dyDescent="0.35">
      <c r="A7" s="46"/>
      <c r="B7" s="47"/>
      <c r="C7" s="48"/>
      <c r="D7" s="48"/>
      <c r="E7" s="48"/>
      <c r="F7" s="48"/>
      <c r="G7" s="49" t="s">
        <v>51</v>
      </c>
      <c r="H7" s="50"/>
      <c r="I7" s="74">
        <v>6.4</v>
      </c>
      <c r="J7" s="75">
        <v>6.95</v>
      </c>
      <c r="K7" s="76"/>
      <c r="L7" s="77"/>
      <c r="M7" s="78"/>
      <c r="N7" s="79"/>
      <c r="O7" s="80"/>
      <c r="P7" s="81"/>
      <c r="Q7" s="82"/>
      <c r="R7" s="83"/>
      <c r="S7" s="80"/>
      <c r="T7" s="84"/>
      <c r="U7" s="83"/>
      <c r="V7" s="84"/>
      <c r="W7" s="83"/>
      <c r="X7" s="84"/>
      <c r="Y7" s="85"/>
      <c r="Z7" s="86"/>
      <c r="AA7" s="83"/>
      <c r="AB7" s="80"/>
      <c r="AC7" s="84"/>
      <c r="AD7" s="83"/>
      <c r="AE7" s="84"/>
      <c r="AF7" s="83"/>
      <c r="AG7" s="84"/>
      <c r="AH7" s="83"/>
      <c r="AI7" s="80"/>
      <c r="AJ7" s="83"/>
      <c r="AK7" s="84"/>
      <c r="AL7" s="83"/>
      <c r="AM7" s="84"/>
      <c r="AN7" s="83"/>
      <c r="AO7" s="84"/>
      <c r="AP7" s="83"/>
      <c r="AQ7" s="84"/>
      <c r="AR7" s="83"/>
      <c r="AS7" s="84"/>
      <c r="AT7" s="87"/>
      <c r="AU7" s="88"/>
      <c r="AV7" s="88"/>
      <c r="AW7" s="78"/>
      <c r="AX7" s="79"/>
      <c r="AY7" s="89"/>
      <c r="AZ7" s="78"/>
      <c r="BA7" s="79"/>
      <c r="BB7" s="78"/>
      <c r="BC7" s="90"/>
      <c r="BD7" s="91"/>
      <c r="BE7" s="92"/>
      <c r="BF7" s="93"/>
      <c r="BG7" s="94"/>
      <c r="BH7" s="93"/>
      <c r="BI7" s="94"/>
      <c r="BJ7" s="93"/>
      <c r="BK7" s="94"/>
      <c r="BL7" s="93"/>
      <c r="BM7" s="94"/>
      <c r="BN7" s="93"/>
      <c r="BO7" s="94"/>
      <c r="BP7" s="95"/>
      <c r="BQ7" s="96"/>
      <c r="BR7" s="93"/>
      <c r="BS7" s="94"/>
      <c r="BT7" s="93"/>
      <c r="BU7" s="94"/>
      <c r="BV7" s="93"/>
      <c r="BW7" s="88"/>
      <c r="BX7" s="88"/>
      <c r="BY7" s="85"/>
      <c r="BZ7" s="97"/>
    </row>
    <row r="8" spans="1:78" ht="18.75" customHeight="1" thickBot="1" x14ac:dyDescent="0.35">
      <c r="A8" s="98"/>
      <c r="B8" s="99"/>
      <c r="C8" s="100"/>
      <c r="D8" s="100"/>
      <c r="E8" s="100"/>
      <c r="F8" s="100"/>
      <c r="G8" s="101"/>
      <c r="H8" s="102"/>
      <c r="I8" s="103"/>
      <c r="J8" s="104"/>
      <c r="K8" s="103" t="s">
        <v>52</v>
      </c>
      <c r="L8" s="104" t="s">
        <v>52</v>
      </c>
      <c r="M8" s="105" t="s">
        <v>53</v>
      </c>
      <c r="N8" s="106" t="s">
        <v>52</v>
      </c>
      <c r="O8" s="107" t="s">
        <v>52</v>
      </c>
      <c r="P8" s="108" t="s">
        <v>53</v>
      </c>
      <c r="Q8" s="109" t="s">
        <v>52</v>
      </c>
      <c r="R8" s="110" t="s">
        <v>54</v>
      </c>
      <c r="S8" s="111" t="s">
        <v>53</v>
      </c>
      <c r="T8" s="109" t="s">
        <v>52</v>
      </c>
      <c r="U8" s="112" t="s">
        <v>53</v>
      </c>
      <c r="V8" s="109" t="s">
        <v>52</v>
      </c>
      <c r="W8" s="108" t="s">
        <v>55</v>
      </c>
      <c r="X8" s="109" t="s">
        <v>56</v>
      </c>
      <c r="Y8" s="105" t="s">
        <v>54</v>
      </c>
      <c r="Z8" s="106" t="s">
        <v>56</v>
      </c>
      <c r="AA8" s="108" t="s">
        <v>53</v>
      </c>
      <c r="AB8" s="111" t="s">
        <v>57</v>
      </c>
      <c r="AC8" s="109" t="s">
        <v>52</v>
      </c>
      <c r="AD8" s="108" t="s">
        <v>53</v>
      </c>
      <c r="AE8" s="109" t="s">
        <v>52</v>
      </c>
      <c r="AF8" s="108" t="s">
        <v>53</v>
      </c>
      <c r="AG8" s="113" t="s">
        <v>52</v>
      </c>
      <c r="AH8" s="108" t="s">
        <v>54</v>
      </c>
      <c r="AI8" s="114" t="s">
        <v>52</v>
      </c>
      <c r="AJ8" s="108" t="s">
        <v>54</v>
      </c>
      <c r="AK8" s="109" t="s">
        <v>52</v>
      </c>
      <c r="AL8" s="108" t="s">
        <v>53</v>
      </c>
      <c r="AM8" s="109" t="s">
        <v>52</v>
      </c>
      <c r="AN8" s="108" t="s">
        <v>54</v>
      </c>
      <c r="AO8" s="109" t="s">
        <v>52</v>
      </c>
      <c r="AP8" s="115" t="s">
        <v>54</v>
      </c>
      <c r="AQ8" s="116" t="s">
        <v>52</v>
      </c>
      <c r="AR8" s="108" t="s">
        <v>54</v>
      </c>
      <c r="AS8" s="109" t="s">
        <v>52</v>
      </c>
      <c r="AT8" s="117" t="s">
        <v>56</v>
      </c>
      <c r="AU8" s="104" t="s">
        <v>56</v>
      </c>
      <c r="AV8" s="104" t="s">
        <v>56</v>
      </c>
      <c r="AW8" s="118" t="s">
        <v>54</v>
      </c>
      <c r="AX8" s="119" t="s">
        <v>52</v>
      </c>
      <c r="AY8" s="120" t="s">
        <v>56</v>
      </c>
      <c r="AZ8" s="118" t="s">
        <v>53</v>
      </c>
      <c r="BA8" s="119" t="s">
        <v>56</v>
      </c>
      <c r="BB8" s="121" t="s">
        <v>58</v>
      </c>
      <c r="BC8" s="119" t="s">
        <v>52</v>
      </c>
      <c r="BD8" s="120" t="s">
        <v>56</v>
      </c>
      <c r="BE8" s="122" t="s">
        <v>59</v>
      </c>
      <c r="BF8" s="123" t="s">
        <v>56</v>
      </c>
      <c r="BG8" s="124" t="s">
        <v>59</v>
      </c>
      <c r="BH8" s="123" t="s">
        <v>56</v>
      </c>
      <c r="BI8" s="122" t="s">
        <v>59</v>
      </c>
      <c r="BJ8" s="123" t="s">
        <v>56</v>
      </c>
      <c r="BK8" s="124" t="s">
        <v>59</v>
      </c>
      <c r="BL8" s="123" t="s">
        <v>56</v>
      </c>
      <c r="BM8" s="122" t="s">
        <v>54</v>
      </c>
      <c r="BN8" s="123" t="s">
        <v>56</v>
      </c>
      <c r="BO8" s="124" t="s">
        <v>54</v>
      </c>
      <c r="BP8" s="123" t="s">
        <v>52</v>
      </c>
      <c r="BQ8" s="124" t="s">
        <v>59</v>
      </c>
      <c r="BR8" s="123" t="s">
        <v>52</v>
      </c>
      <c r="BS8" s="124" t="s">
        <v>54</v>
      </c>
      <c r="BT8" s="123" t="s">
        <v>52</v>
      </c>
      <c r="BU8" s="122" t="s">
        <v>54</v>
      </c>
      <c r="BV8" s="123" t="s">
        <v>52</v>
      </c>
      <c r="BW8" s="120" t="s">
        <v>56</v>
      </c>
      <c r="BX8" s="120" t="s">
        <v>56</v>
      </c>
      <c r="BY8" s="121" t="s">
        <v>56</v>
      </c>
      <c r="BZ8" s="125" t="s">
        <v>60</v>
      </c>
    </row>
    <row r="9" spans="1:78" ht="11.25" customHeight="1" thickBot="1" x14ac:dyDescent="0.35">
      <c r="A9" s="126"/>
      <c r="B9" s="127"/>
      <c r="C9" s="128"/>
      <c r="D9" s="128"/>
      <c r="E9" s="128"/>
      <c r="F9" s="128"/>
      <c r="G9" s="128"/>
      <c r="H9" s="128"/>
      <c r="I9" s="129"/>
      <c r="J9" s="130"/>
      <c r="K9" s="131"/>
      <c r="L9" s="132"/>
      <c r="M9" s="133"/>
      <c r="N9" s="134"/>
      <c r="O9" s="135"/>
      <c r="P9" s="133"/>
      <c r="Q9" s="134"/>
      <c r="R9" s="136"/>
      <c r="S9" s="137"/>
      <c r="T9" s="138"/>
      <c r="U9" s="137"/>
      <c r="V9" s="134"/>
      <c r="W9" s="139"/>
      <c r="X9" s="139"/>
      <c r="Y9" s="133"/>
      <c r="Z9" s="134"/>
      <c r="AA9" s="133"/>
      <c r="AB9" s="137"/>
      <c r="AC9" s="134"/>
      <c r="AD9" s="133"/>
      <c r="AE9" s="134"/>
      <c r="AF9" s="133"/>
      <c r="AG9" s="138"/>
      <c r="AH9" s="133"/>
      <c r="AI9" s="140"/>
      <c r="AJ9" s="133"/>
      <c r="AK9" s="134"/>
      <c r="AL9" s="133"/>
      <c r="AM9" s="138"/>
      <c r="AN9" s="133"/>
      <c r="AO9" s="138"/>
      <c r="AP9" s="133"/>
      <c r="AQ9" s="138"/>
      <c r="AR9" s="133"/>
      <c r="AS9" s="138"/>
      <c r="AT9" s="133"/>
      <c r="AU9" s="139"/>
      <c r="AV9" s="139"/>
      <c r="AW9" s="141"/>
      <c r="AX9" s="142"/>
      <c r="AY9" s="143"/>
      <c r="AZ9" s="141"/>
      <c r="BA9" s="142"/>
      <c r="BB9" s="144"/>
      <c r="BC9" s="142"/>
      <c r="BD9" s="139"/>
      <c r="BE9" s="11"/>
      <c r="BF9" s="145"/>
      <c r="BG9" s="146"/>
      <c r="BH9" s="145"/>
      <c r="BI9" s="146"/>
      <c r="BJ9" s="145"/>
      <c r="BK9" s="146"/>
      <c r="BL9" s="145"/>
      <c r="BM9" s="146"/>
      <c r="BN9" s="145"/>
      <c r="BO9" s="146"/>
      <c r="BP9" s="145"/>
      <c r="BQ9" s="146"/>
      <c r="BR9" s="145"/>
      <c r="BS9" s="146"/>
      <c r="BT9" s="145"/>
      <c r="BU9" s="146"/>
      <c r="BV9" s="145"/>
      <c r="BW9" s="146"/>
      <c r="BX9" s="147"/>
      <c r="BY9" s="133"/>
      <c r="BZ9" s="148">
        <f t="shared" ref="BZ9:BZ72" si="0">BW9+BX9+BY9</f>
        <v>0</v>
      </c>
    </row>
    <row r="10" spans="1:78" ht="19.5" customHeight="1" x14ac:dyDescent="0.3">
      <c r="A10" s="149">
        <v>1</v>
      </c>
      <c r="B10" s="150" t="s">
        <v>61</v>
      </c>
      <c r="C10" s="151">
        <v>1966</v>
      </c>
      <c r="D10" s="151">
        <v>5</v>
      </c>
      <c r="E10" s="151">
        <v>80</v>
      </c>
      <c r="F10" s="152">
        <v>3218.4</v>
      </c>
      <c r="G10" s="152">
        <v>3218.4</v>
      </c>
      <c r="H10" s="151">
        <v>4</v>
      </c>
      <c r="I10" s="153">
        <v>6.4</v>
      </c>
      <c r="J10" s="154">
        <v>6.95</v>
      </c>
      <c r="K10" s="155">
        <f t="shared" ref="K10:K73" si="1">((F10*I10*6)+(F10*J10*6))/1000</f>
        <v>257.79384000000005</v>
      </c>
      <c r="L10" s="156">
        <f t="shared" ref="L10:L73" si="2">K10*0.9535</f>
        <v>245.80642644000005</v>
      </c>
      <c r="M10" s="157"/>
      <c r="N10" s="158"/>
      <c r="O10" s="159"/>
      <c r="P10" s="157"/>
      <c r="Q10" s="158"/>
      <c r="R10" s="160">
        <v>1</v>
      </c>
      <c r="S10" s="161">
        <v>1E-3</v>
      </c>
      <c r="T10" s="158">
        <v>6.1150000000000002</v>
      </c>
      <c r="U10" s="161"/>
      <c r="V10" s="158"/>
      <c r="W10" s="157"/>
      <c r="X10" s="158"/>
      <c r="Y10" s="162"/>
      <c r="Z10" s="158"/>
      <c r="AA10" s="157">
        <v>0.24349999999999999</v>
      </c>
      <c r="AB10" s="161">
        <v>4</v>
      </c>
      <c r="AC10" s="158">
        <v>478.03800000000001</v>
      </c>
      <c r="AD10" s="157"/>
      <c r="AE10" s="158"/>
      <c r="AF10" s="157"/>
      <c r="AG10" s="158"/>
      <c r="AH10" s="157"/>
      <c r="AI10" s="163"/>
      <c r="AJ10" s="157"/>
      <c r="AK10" s="158"/>
      <c r="AL10" s="157"/>
      <c r="AM10" s="158"/>
      <c r="AN10" s="157">
        <v>2</v>
      </c>
      <c r="AO10" s="158">
        <v>8.4939999999999998</v>
      </c>
      <c r="AP10" s="157"/>
      <c r="AQ10" s="158"/>
      <c r="AR10" s="164">
        <v>1</v>
      </c>
      <c r="AS10" s="165">
        <v>0.81100000000000005</v>
      </c>
      <c r="AT10" s="162"/>
      <c r="AU10" s="166"/>
      <c r="AV10" s="166"/>
      <c r="AW10" s="157"/>
      <c r="AX10" s="158"/>
      <c r="AY10" s="166"/>
      <c r="AZ10" s="162"/>
      <c r="BA10" s="158"/>
      <c r="BB10" s="161"/>
      <c r="BC10" s="158"/>
      <c r="BD10" s="166">
        <v>6.3993599999999997</v>
      </c>
      <c r="BE10" s="167"/>
      <c r="BF10" s="168"/>
      <c r="BG10" s="169">
        <v>1E-3</v>
      </c>
      <c r="BH10" s="168">
        <v>3.105</v>
      </c>
      <c r="BI10" s="169"/>
      <c r="BJ10" s="168"/>
      <c r="BK10" s="169"/>
      <c r="BL10" s="168"/>
      <c r="BM10" s="169"/>
      <c r="BN10" s="168"/>
      <c r="BO10" s="169">
        <v>7</v>
      </c>
      <c r="BP10" s="168">
        <v>16.565000000000001</v>
      </c>
      <c r="BQ10" s="169"/>
      <c r="BR10" s="168"/>
      <c r="BS10" s="169"/>
      <c r="BT10" s="168"/>
      <c r="BU10" s="169">
        <v>1</v>
      </c>
      <c r="BV10" s="168">
        <v>5.3970000000000002</v>
      </c>
      <c r="BW10" s="169">
        <f t="shared" ref="BW10:BW73" si="3">N10+O10+Q10+T10+Z10+V10+X10+AC10+AE10+AG10+AI10+AK10+AM10+AO10+AQ10+AS10+AT10+AU10+AV10+AX10+AY10+BA10+BC10+BD10</f>
        <v>499.85736000000003</v>
      </c>
      <c r="BX10" s="170">
        <f t="shared" ref="BX10:BX12" si="4">BF10+BH10+BJ10+BL10+BN10+BP10</f>
        <v>19.670000000000002</v>
      </c>
      <c r="BY10" s="171">
        <f t="shared" ref="BY10:BY13" si="5">BR10+BT10+BV10</f>
        <v>5.3970000000000002</v>
      </c>
      <c r="BZ10" s="172">
        <f t="shared" si="0"/>
        <v>524.92436000000009</v>
      </c>
    </row>
    <row r="11" spans="1:78" ht="18.75" customHeight="1" x14ac:dyDescent="0.3">
      <c r="A11" s="149">
        <f>A10+1</f>
        <v>2</v>
      </c>
      <c r="B11" s="173" t="s">
        <v>62</v>
      </c>
      <c r="C11" s="174" t="s">
        <v>63</v>
      </c>
      <c r="D11" s="174">
        <v>4</v>
      </c>
      <c r="E11" s="174">
        <v>16</v>
      </c>
      <c r="F11" s="175">
        <v>973.07</v>
      </c>
      <c r="G11" s="175">
        <v>973.07</v>
      </c>
      <c r="H11" s="174">
        <v>1</v>
      </c>
      <c r="I11" s="176">
        <v>6.4</v>
      </c>
      <c r="J11" s="177">
        <v>6.95</v>
      </c>
      <c r="K11" s="155">
        <f t="shared" si="1"/>
        <v>77.942907000000005</v>
      </c>
      <c r="L11" s="156">
        <f t="shared" si="2"/>
        <v>74.318561824500009</v>
      </c>
      <c r="M11" s="170"/>
      <c r="N11" s="178"/>
      <c r="O11" s="179"/>
      <c r="P11" s="170"/>
      <c r="Q11" s="178"/>
      <c r="R11" s="180"/>
      <c r="S11" s="181"/>
      <c r="T11" s="178"/>
      <c r="U11" s="181"/>
      <c r="V11" s="178"/>
      <c r="W11" s="170"/>
      <c r="X11" s="178"/>
      <c r="Y11" s="182"/>
      <c r="Z11" s="178"/>
      <c r="AA11" s="170">
        <v>0.14000000000000001</v>
      </c>
      <c r="AB11" s="181">
        <v>1</v>
      </c>
      <c r="AC11" s="178">
        <v>194.17905999999999</v>
      </c>
      <c r="AD11" s="170"/>
      <c r="AE11" s="178"/>
      <c r="AF11" s="170"/>
      <c r="AG11" s="178"/>
      <c r="AH11" s="170"/>
      <c r="AI11" s="171"/>
      <c r="AJ11" s="170"/>
      <c r="AK11" s="178"/>
      <c r="AL11" s="170"/>
      <c r="AM11" s="178"/>
      <c r="AN11" s="170"/>
      <c r="AO11" s="178"/>
      <c r="AP11" s="170"/>
      <c r="AQ11" s="178"/>
      <c r="AR11" s="183"/>
      <c r="AS11" s="184"/>
      <c r="AT11" s="182"/>
      <c r="AU11" s="185"/>
      <c r="AV11" s="185"/>
      <c r="AW11" s="170"/>
      <c r="AX11" s="178"/>
      <c r="AY11" s="185"/>
      <c r="AZ11" s="182"/>
      <c r="BA11" s="178"/>
      <c r="BB11" s="181"/>
      <c r="BC11" s="178"/>
      <c r="BD11" s="185">
        <v>4.3250000000000002</v>
      </c>
      <c r="BE11" s="167"/>
      <c r="BF11" s="168"/>
      <c r="BG11" s="169"/>
      <c r="BH11" s="168"/>
      <c r="BI11" s="169"/>
      <c r="BJ11" s="168"/>
      <c r="BK11" s="169"/>
      <c r="BL11" s="168"/>
      <c r="BM11" s="169"/>
      <c r="BN11" s="168"/>
      <c r="BO11" s="169">
        <v>1</v>
      </c>
      <c r="BP11" s="168">
        <v>10.23</v>
      </c>
      <c r="BQ11" s="169"/>
      <c r="BR11" s="168"/>
      <c r="BS11" s="169"/>
      <c r="BT11" s="168"/>
      <c r="BU11" s="169"/>
      <c r="BV11" s="168"/>
      <c r="BW11" s="169">
        <f t="shared" si="3"/>
        <v>198.50405999999998</v>
      </c>
      <c r="BX11" s="170">
        <f t="shared" si="4"/>
        <v>10.23</v>
      </c>
      <c r="BY11" s="171">
        <f t="shared" si="5"/>
        <v>0</v>
      </c>
      <c r="BZ11" s="172">
        <f t="shared" si="0"/>
        <v>208.73405999999997</v>
      </c>
    </row>
    <row r="12" spans="1:78" ht="18.75" customHeight="1" x14ac:dyDescent="0.3">
      <c r="A12" s="149">
        <f t="shared" ref="A12:A75" si="6">A11+1</f>
        <v>3</v>
      </c>
      <c r="B12" s="173" t="s">
        <v>64</v>
      </c>
      <c r="C12" s="174" t="s">
        <v>63</v>
      </c>
      <c r="D12" s="174">
        <v>2</v>
      </c>
      <c r="E12" s="174">
        <v>16</v>
      </c>
      <c r="F12" s="175">
        <v>1010.1</v>
      </c>
      <c r="G12" s="175">
        <v>1010.1</v>
      </c>
      <c r="H12" s="174">
        <v>2</v>
      </c>
      <c r="I12" s="176">
        <v>6.4</v>
      </c>
      <c r="J12" s="177">
        <v>6.95</v>
      </c>
      <c r="K12" s="155">
        <f t="shared" si="1"/>
        <v>80.909010000000009</v>
      </c>
      <c r="L12" s="156">
        <f t="shared" si="2"/>
        <v>77.146741035000005</v>
      </c>
      <c r="M12" s="170"/>
      <c r="N12" s="178"/>
      <c r="O12" s="179"/>
      <c r="P12" s="170"/>
      <c r="Q12" s="178"/>
      <c r="R12" s="180"/>
      <c r="S12" s="181"/>
      <c r="T12" s="178"/>
      <c r="U12" s="181"/>
      <c r="V12" s="178"/>
      <c r="W12" s="170"/>
      <c r="X12" s="178"/>
      <c r="Y12" s="182"/>
      <c r="Z12" s="178"/>
      <c r="AA12" s="170"/>
      <c r="AB12" s="181"/>
      <c r="AC12" s="178"/>
      <c r="AD12" s="170"/>
      <c r="AE12" s="178"/>
      <c r="AF12" s="170"/>
      <c r="AG12" s="178"/>
      <c r="AH12" s="170"/>
      <c r="AI12" s="171"/>
      <c r="AJ12" s="170"/>
      <c r="AK12" s="178"/>
      <c r="AL12" s="170"/>
      <c r="AM12" s="178"/>
      <c r="AN12" s="170"/>
      <c r="AO12" s="178"/>
      <c r="AP12" s="170"/>
      <c r="AQ12" s="178"/>
      <c r="AR12" s="183"/>
      <c r="AS12" s="184"/>
      <c r="AT12" s="182"/>
      <c r="AU12" s="185"/>
      <c r="AV12" s="185"/>
      <c r="AW12" s="170"/>
      <c r="AX12" s="178"/>
      <c r="AY12" s="185"/>
      <c r="AZ12" s="182"/>
      <c r="BA12" s="178"/>
      <c r="BB12" s="181"/>
      <c r="BC12" s="178"/>
      <c r="BD12" s="185">
        <v>1.292</v>
      </c>
      <c r="BE12" s="167"/>
      <c r="BF12" s="168"/>
      <c r="BG12" s="169"/>
      <c r="BH12" s="168"/>
      <c r="BI12" s="169"/>
      <c r="BJ12" s="168"/>
      <c r="BK12" s="169"/>
      <c r="BL12" s="168"/>
      <c r="BM12" s="169"/>
      <c r="BN12" s="168"/>
      <c r="BO12" s="169">
        <v>5</v>
      </c>
      <c r="BP12" s="168">
        <v>5.5910000000000002</v>
      </c>
      <c r="BQ12" s="169"/>
      <c r="BR12" s="168"/>
      <c r="BS12" s="169"/>
      <c r="BT12" s="168"/>
      <c r="BU12" s="169"/>
      <c r="BV12" s="168"/>
      <c r="BW12" s="169">
        <f t="shared" si="3"/>
        <v>1.292</v>
      </c>
      <c r="BX12" s="170">
        <f t="shared" si="4"/>
        <v>5.5910000000000002</v>
      </c>
      <c r="BY12" s="171">
        <f t="shared" si="5"/>
        <v>0</v>
      </c>
      <c r="BZ12" s="172">
        <f t="shared" si="0"/>
        <v>6.883</v>
      </c>
    </row>
    <row r="13" spans="1:78" ht="19.5" customHeight="1" x14ac:dyDescent="0.3">
      <c r="A13" s="149">
        <f t="shared" si="6"/>
        <v>4</v>
      </c>
      <c r="B13" s="173" t="s">
        <v>65</v>
      </c>
      <c r="C13" s="174">
        <v>1936</v>
      </c>
      <c r="D13" s="174">
        <v>4</v>
      </c>
      <c r="E13" s="174">
        <v>34</v>
      </c>
      <c r="F13" s="175">
        <v>2668</v>
      </c>
      <c r="G13" s="175">
        <v>2668</v>
      </c>
      <c r="H13" s="174">
        <v>4</v>
      </c>
      <c r="I13" s="176">
        <v>6.4</v>
      </c>
      <c r="J13" s="177">
        <v>6.95</v>
      </c>
      <c r="K13" s="155">
        <f t="shared" si="1"/>
        <v>213.70680000000002</v>
      </c>
      <c r="L13" s="156">
        <f t="shared" si="2"/>
        <v>203.76943380000003</v>
      </c>
      <c r="M13" s="170"/>
      <c r="N13" s="178"/>
      <c r="O13" s="179"/>
      <c r="P13" s="170"/>
      <c r="Q13" s="178"/>
      <c r="R13" s="180"/>
      <c r="S13" s="181"/>
      <c r="T13" s="178"/>
      <c r="U13" s="181"/>
      <c r="V13" s="178"/>
      <c r="W13" s="170"/>
      <c r="X13" s="178"/>
      <c r="Y13" s="182"/>
      <c r="Z13" s="178"/>
      <c r="AA13" s="170"/>
      <c r="AB13" s="181"/>
      <c r="AC13" s="178"/>
      <c r="AD13" s="170"/>
      <c r="AE13" s="178"/>
      <c r="AF13" s="170"/>
      <c r="AG13" s="178"/>
      <c r="AH13" s="170"/>
      <c r="AI13" s="171"/>
      <c r="AJ13" s="170"/>
      <c r="AK13" s="178"/>
      <c r="AL13" s="170"/>
      <c r="AM13" s="178"/>
      <c r="AN13" s="170">
        <v>1</v>
      </c>
      <c r="AO13" s="178">
        <v>4.0750000000000002</v>
      </c>
      <c r="AP13" s="170"/>
      <c r="AQ13" s="178"/>
      <c r="AR13" s="183"/>
      <c r="AS13" s="184"/>
      <c r="AT13" s="182"/>
      <c r="AU13" s="185"/>
      <c r="AV13" s="185"/>
      <c r="AW13" s="170"/>
      <c r="AX13" s="178"/>
      <c r="AY13" s="185"/>
      <c r="AZ13" s="182"/>
      <c r="BA13" s="178"/>
      <c r="BB13" s="181"/>
      <c r="BC13" s="178"/>
      <c r="BD13" s="185">
        <v>2.59849</v>
      </c>
      <c r="BE13" s="167"/>
      <c r="BF13" s="168"/>
      <c r="BG13" s="169"/>
      <c r="BH13" s="168"/>
      <c r="BI13" s="169">
        <v>4.0000000000000001E-3</v>
      </c>
      <c r="BJ13" s="168">
        <v>10.12359</v>
      </c>
      <c r="BK13" s="169"/>
      <c r="BL13" s="168"/>
      <c r="BM13" s="169"/>
      <c r="BN13" s="168"/>
      <c r="BO13" s="169"/>
      <c r="BP13" s="168"/>
      <c r="BQ13" s="169"/>
      <c r="BR13" s="168"/>
      <c r="BS13" s="169"/>
      <c r="BT13" s="168"/>
      <c r="BU13" s="169"/>
      <c r="BV13" s="168"/>
      <c r="BW13" s="169">
        <f t="shared" si="3"/>
        <v>6.6734900000000001</v>
      </c>
      <c r="BX13" s="170">
        <f>BF13+BH13+BJ13+BL13+BN13+BP13</f>
        <v>10.12359</v>
      </c>
      <c r="BY13" s="171">
        <f t="shared" si="5"/>
        <v>0</v>
      </c>
      <c r="BZ13" s="172">
        <f t="shared" si="0"/>
        <v>16.797080000000001</v>
      </c>
    </row>
    <row r="14" spans="1:78" ht="18.75" customHeight="1" x14ac:dyDescent="0.3">
      <c r="A14" s="149">
        <f t="shared" si="6"/>
        <v>5</v>
      </c>
      <c r="B14" s="173" t="s">
        <v>66</v>
      </c>
      <c r="C14" s="174">
        <v>1937</v>
      </c>
      <c r="D14" s="174">
        <v>4</v>
      </c>
      <c r="E14" s="174">
        <v>33</v>
      </c>
      <c r="F14" s="175">
        <v>2698.4900000000002</v>
      </c>
      <c r="G14" s="175">
        <v>2698.4900000000002</v>
      </c>
      <c r="H14" s="174">
        <v>4</v>
      </c>
      <c r="I14" s="176">
        <v>6.4</v>
      </c>
      <c r="J14" s="177">
        <v>6.95</v>
      </c>
      <c r="K14" s="155">
        <f t="shared" si="1"/>
        <v>216.14904900000005</v>
      </c>
      <c r="L14" s="156">
        <f t="shared" si="2"/>
        <v>206.09811822150004</v>
      </c>
      <c r="M14" s="170"/>
      <c r="N14" s="178"/>
      <c r="O14" s="179"/>
      <c r="P14" s="170">
        <v>0.11700000000000001</v>
      </c>
      <c r="Q14" s="178">
        <v>90.156999999999996</v>
      </c>
      <c r="R14" s="180"/>
      <c r="S14" s="181"/>
      <c r="T14" s="178"/>
      <c r="U14" s="181"/>
      <c r="V14" s="178"/>
      <c r="W14" s="170"/>
      <c r="X14" s="178"/>
      <c r="Y14" s="182"/>
      <c r="Z14" s="178"/>
      <c r="AA14" s="170">
        <v>0.376</v>
      </c>
      <c r="AB14" s="181">
        <v>4</v>
      </c>
      <c r="AC14" s="178">
        <v>785.6869999999999</v>
      </c>
      <c r="AD14" s="170"/>
      <c r="AE14" s="178"/>
      <c r="AF14" s="170"/>
      <c r="AG14" s="178"/>
      <c r="AH14" s="170"/>
      <c r="AI14" s="171"/>
      <c r="AJ14" s="170"/>
      <c r="AK14" s="178"/>
      <c r="AL14" s="170"/>
      <c r="AM14" s="178"/>
      <c r="AN14" s="170"/>
      <c r="AO14" s="178"/>
      <c r="AP14" s="170"/>
      <c r="AQ14" s="178"/>
      <c r="AR14" s="183">
        <v>18</v>
      </c>
      <c r="AS14" s="184">
        <v>480.84</v>
      </c>
      <c r="AT14" s="182"/>
      <c r="AU14" s="185"/>
      <c r="AV14" s="185"/>
      <c r="AW14" s="170"/>
      <c r="AX14" s="178"/>
      <c r="AY14" s="185"/>
      <c r="AZ14" s="182"/>
      <c r="BA14" s="178"/>
      <c r="BB14" s="8"/>
      <c r="BC14" s="186"/>
      <c r="BD14" s="187">
        <v>1.3134300000000001</v>
      </c>
      <c r="BE14" s="167"/>
      <c r="BF14" s="168"/>
      <c r="BG14" s="169"/>
      <c r="BH14" s="168"/>
      <c r="BI14" s="169"/>
      <c r="BJ14" s="168"/>
      <c r="BK14" s="169"/>
      <c r="BL14" s="168"/>
      <c r="BM14" s="169"/>
      <c r="BN14" s="168"/>
      <c r="BO14" s="169"/>
      <c r="BP14" s="168"/>
      <c r="BQ14" s="169"/>
      <c r="BR14" s="168"/>
      <c r="BS14" s="169">
        <v>1</v>
      </c>
      <c r="BT14" s="168">
        <v>2.625</v>
      </c>
      <c r="BU14" s="169"/>
      <c r="BV14" s="168"/>
      <c r="BW14" s="169">
        <f t="shared" si="3"/>
        <v>1357.9974299999999</v>
      </c>
      <c r="BX14" s="170">
        <f t="shared" ref="BX14:BX77" si="7">BF14+BH14+BJ14+BL14+BN14+BP14</f>
        <v>0</v>
      </c>
      <c r="BY14" s="171">
        <f>BR14+BT14+BV14</f>
        <v>2.625</v>
      </c>
      <c r="BZ14" s="172">
        <f t="shared" si="0"/>
        <v>1360.6224299999999</v>
      </c>
    </row>
    <row r="15" spans="1:78" ht="18.75" customHeight="1" x14ac:dyDescent="0.3">
      <c r="A15" s="149">
        <f t="shared" si="6"/>
        <v>6</v>
      </c>
      <c r="B15" s="173" t="s">
        <v>67</v>
      </c>
      <c r="C15" s="174">
        <v>1977</v>
      </c>
      <c r="D15" s="174">
        <v>5</v>
      </c>
      <c r="E15" s="174">
        <v>56</v>
      </c>
      <c r="F15" s="175">
        <v>4079.7</v>
      </c>
      <c r="G15" s="175">
        <v>4079.7</v>
      </c>
      <c r="H15" s="174">
        <v>4</v>
      </c>
      <c r="I15" s="176">
        <v>6.4</v>
      </c>
      <c r="J15" s="177">
        <v>6.95</v>
      </c>
      <c r="K15" s="155">
        <f t="shared" si="1"/>
        <v>326.78396999999995</v>
      </c>
      <c r="L15" s="156">
        <f t="shared" si="2"/>
        <v>311.58851539499994</v>
      </c>
      <c r="M15" s="170"/>
      <c r="N15" s="178"/>
      <c r="O15" s="179"/>
      <c r="P15" s="170">
        <v>0.02</v>
      </c>
      <c r="Q15" s="178">
        <v>120.887</v>
      </c>
      <c r="R15" s="180"/>
      <c r="S15" s="181"/>
      <c r="T15" s="178"/>
      <c r="U15" s="181"/>
      <c r="V15" s="178"/>
      <c r="W15" s="170"/>
      <c r="X15" s="178"/>
      <c r="Y15" s="182"/>
      <c r="Z15" s="178"/>
      <c r="AA15" s="170"/>
      <c r="AB15" s="181"/>
      <c r="AC15" s="178"/>
      <c r="AD15" s="170"/>
      <c r="AE15" s="178"/>
      <c r="AF15" s="170"/>
      <c r="AG15" s="178"/>
      <c r="AH15" s="170"/>
      <c r="AI15" s="171"/>
      <c r="AJ15" s="170"/>
      <c r="AK15" s="178"/>
      <c r="AL15" s="170"/>
      <c r="AM15" s="178"/>
      <c r="AN15" s="170">
        <v>1</v>
      </c>
      <c r="AO15" s="178">
        <v>3.4060000000000001</v>
      </c>
      <c r="AP15" s="170"/>
      <c r="AQ15" s="178"/>
      <c r="AR15" s="183"/>
      <c r="AS15" s="184"/>
      <c r="AT15" s="182"/>
      <c r="AU15" s="185"/>
      <c r="AV15" s="185"/>
      <c r="AW15" s="170">
        <v>1</v>
      </c>
      <c r="AX15" s="178">
        <v>23.260120000000001</v>
      </c>
      <c r="AY15" s="185"/>
      <c r="AZ15" s="182"/>
      <c r="BA15" s="178"/>
      <c r="BB15" s="181"/>
      <c r="BC15" s="178"/>
      <c r="BD15" s="185">
        <v>36.071770000000001</v>
      </c>
      <c r="BE15" s="167"/>
      <c r="BF15" s="168"/>
      <c r="BG15" s="169"/>
      <c r="BH15" s="168"/>
      <c r="BI15" s="169"/>
      <c r="BJ15" s="168"/>
      <c r="BK15" s="169">
        <v>7.0000000000000001E-3</v>
      </c>
      <c r="BL15" s="168">
        <v>9.4450000000000003</v>
      </c>
      <c r="BM15" s="169"/>
      <c r="BN15" s="168"/>
      <c r="BO15" s="169"/>
      <c r="BP15" s="168"/>
      <c r="BQ15" s="169"/>
      <c r="BR15" s="168"/>
      <c r="BS15" s="169"/>
      <c r="BT15" s="168"/>
      <c r="BU15" s="169">
        <v>2</v>
      </c>
      <c r="BV15" s="168">
        <v>10.590999999999999</v>
      </c>
      <c r="BW15" s="169">
        <f t="shared" si="3"/>
        <v>183.62488999999999</v>
      </c>
      <c r="BX15" s="170">
        <f t="shared" si="7"/>
        <v>9.4450000000000003</v>
      </c>
      <c r="BY15" s="171">
        <f t="shared" ref="BY15:BY78" si="8">BR15+BT15+BV15</f>
        <v>10.590999999999999</v>
      </c>
      <c r="BZ15" s="172">
        <f t="shared" si="0"/>
        <v>203.66088999999999</v>
      </c>
    </row>
    <row r="16" spans="1:78" ht="18.75" customHeight="1" x14ac:dyDescent="0.3">
      <c r="A16" s="149">
        <f t="shared" si="6"/>
        <v>7</v>
      </c>
      <c r="B16" s="173" t="s">
        <v>68</v>
      </c>
      <c r="C16" s="174">
        <v>1962</v>
      </c>
      <c r="D16" s="174">
        <v>3</v>
      </c>
      <c r="E16" s="174">
        <v>36</v>
      </c>
      <c r="F16" s="175">
        <v>1543.7</v>
      </c>
      <c r="G16" s="175">
        <v>1543.7</v>
      </c>
      <c r="H16" s="174">
        <v>3</v>
      </c>
      <c r="I16" s="176">
        <v>6.4</v>
      </c>
      <c r="J16" s="177">
        <v>6.95</v>
      </c>
      <c r="K16" s="155">
        <f t="shared" si="1"/>
        <v>123.65037</v>
      </c>
      <c r="L16" s="156">
        <f t="shared" si="2"/>
        <v>117.90062779499999</v>
      </c>
      <c r="M16" s="170"/>
      <c r="N16" s="178"/>
      <c r="O16" s="179"/>
      <c r="P16" s="170"/>
      <c r="Q16" s="178"/>
      <c r="R16" s="180"/>
      <c r="S16" s="181"/>
      <c r="T16" s="178"/>
      <c r="U16" s="181"/>
      <c r="V16" s="178"/>
      <c r="W16" s="170"/>
      <c r="X16" s="178"/>
      <c r="Y16" s="182"/>
      <c r="Z16" s="178"/>
      <c r="AA16" s="170"/>
      <c r="AB16" s="181"/>
      <c r="AC16" s="178"/>
      <c r="AD16" s="170"/>
      <c r="AE16" s="178"/>
      <c r="AF16" s="170"/>
      <c r="AG16" s="178"/>
      <c r="AH16" s="170"/>
      <c r="AI16" s="171"/>
      <c r="AJ16" s="170"/>
      <c r="AK16" s="178"/>
      <c r="AL16" s="170"/>
      <c r="AM16" s="178"/>
      <c r="AN16" s="170"/>
      <c r="AO16" s="178"/>
      <c r="AP16" s="170"/>
      <c r="AQ16" s="178"/>
      <c r="AR16" s="183"/>
      <c r="AS16" s="184"/>
      <c r="AT16" s="182"/>
      <c r="AU16" s="185"/>
      <c r="AV16" s="185"/>
      <c r="AW16" s="170"/>
      <c r="AX16" s="178"/>
      <c r="AY16" s="185"/>
      <c r="AZ16" s="182"/>
      <c r="BA16" s="178"/>
      <c r="BB16" s="181"/>
      <c r="BC16" s="178"/>
      <c r="BD16" s="185">
        <v>0.84448000000000001</v>
      </c>
      <c r="BE16" s="167"/>
      <c r="BF16" s="168"/>
      <c r="BG16" s="169">
        <v>4.0000000000000001E-3</v>
      </c>
      <c r="BH16" s="168">
        <v>10.91893</v>
      </c>
      <c r="BI16" s="169">
        <v>7.0000000000000001E-3</v>
      </c>
      <c r="BJ16" s="168">
        <v>19.948</v>
      </c>
      <c r="BK16" s="169"/>
      <c r="BL16" s="168"/>
      <c r="BM16" s="169"/>
      <c r="BN16" s="168"/>
      <c r="BO16" s="169">
        <v>5</v>
      </c>
      <c r="BP16" s="168">
        <v>6.6289999999999996</v>
      </c>
      <c r="BQ16" s="169">
        <v>1.6E-2</v>
      </c>
      <c r="BR16" s="168">
        <v>5.9244899999999996</v>
      </c>
      <c r="BS16" s="169"/>
      <c r="BT16" s="168"/>
      <c r="BU16" s="169">
        <v>2</v>
      </c>
      <c r="BV16" s="168">
        <v>10.680999999999999</v>
      </c>
      <c r="BW16" s="169">
        <f t="shared" si="3"/>
        <v>0.84448000000000001</v>
      </c>
      <c r="BX16" s="170">
        <f t="shared" si="7"/>
        <v>37.495930000000001</v>
      </c>
      <c r="BY16" s="171">
        <f t="shared" si="8"/>
        <v>16.60549</v>
      </c>
      <c r="BZ16" s="172">
        <f t="shared" si="0"/>
        <v>54.945899999999995</v>
      </c>
    </row>
    <row r="17" spans="1:78" ht="18.75" customHeight="1" x14ac:dyDescent="0.3">
      <c r="A17" s="149">
        <f t="shared" si="6"/>
        <v>8</v>
      </c>
      <c r="B17" s="173" t="s">
        <v>69</v>
      </c>
      <c r="C17" s="174">
        <v>1962</v>
      </c>
      <c r="D17" s="174">
        <v>3</v>
      </c>
      <c r="E17" s="174">
        <v>36</v>
      </c>
      <c r="F17" s="175">
        <v>1477.8</v>
      </c>
      <c r="G17" s="175">
        <v>1477.8</v>
      </c>
      <c r="H17" s="174">
        <v>3</v>
      </c>
      <c r="I17" s="176">
        <v>6.4</v>
      </c>
      <c r="J17" s="177">
        <v>6.95</v>
      </c>
      <c r="K17" s="155">
        <f t="shared" si="1"/>
        <v>118.37178</v>
      </c>
      <c r="L17" s="156">
        <f t="shared" si="2"/>
        <v>112.86749223</v>
      </c>
      <c r="M17" s="170"/>
      <c r="N17" s="178"/>
      <c r="O17" s="179"/>
      <c r="P17" s="170"/>
      <c r="Q17" s="178"/>
      <c r="R17" s="180"/>
      <c r="S17" s="181"/>
      <c r="T17" s="178"/>
      <c r="U17" s="181"/>
      <c r="V17" s="178"/>
      <c r="W17" s="170"/>
      <c r="X17" s="178"/>
      <c r="Y17" s="182"/>
      <c r="Z17" s="178"/>
      <c r="AA17" s="170"/>
      <c r="AB17" s="181"/>
      <c r="AC17" s="178"/>
      <c r="AD17" s="170"/>
      <c r="AE17" s="178"/>
      <c r="AF17" s="170"/>
      <c r="AG17" s="178"/>
      <c r="AH17" s="170">
        <v>6</v>
      </c>
      <c r="AI17" s="171">
        <v>8.5690000000000008</v>
      </c>
      <c r="AJ17" s="170"/>
      <c r="AK17" s="178"/>
      <c r="AL17" s="170"/>
      <c r="AM17" s="178"/>
      <c r="AN17" s="170"/>
      <c r="AO17" s="178"/>
      <c r="AP17" s="170"/>
      <c r="AQ17" s="178"/>
      <c r="AR17" s="183"/>
      <c r="AS17" s="184"/>
      <c r="AT17" s="182"/>
      <c r="AU17" s="185"/>
      <c r="AV17" s="185"/>
      <c r="AW17" s="170"/>
      <c r="AX17" s="178"/>
      <c r="AY17" s="185"/>
      <c r="AZ17" s="182"/>
      <c r="BA17" s="178"/>
      <c r="BB17" s="181"/>
      <c r="BC17" s="178"/>
      <c r="BD17" s="185">
        <v>3.7</v>
      </c>
      <c r="BE17" s="167"/>
      <c r="BF17" s="168"/>
      <c r="BG17" s="169"/>
      <c r="BH17" s="168"/>
      <c r="BI17" s="169"/>
      <c r="BJ17" s="168"/>
      <c r="BK17" s="169"/>
      <c r="BL17" s="168"/>
      <c r="BM17" s="169"/>
      <c r="BN17" s="168"/>
      <c r="BO17" s="169"/>
      <c r="BP17" s="168"/>
      <c r="BQ17" s="169"/>
      <c r="BR17" s="168"/>
      <c r="BS17" s="169"/>
      <c r="BT17" s="168"/>
      <c r="BU17" s="169">
        <v>3</v>
      </c>
      <c r="BV17" s="168">
        <v>15.552</v>
      </c>
      <c r="BW17" s="169">
        <f t="shared" si="3"/>
        <v>12.269000000000002</v>
      </c>
      <c r="BX17" s="170">
        <f t="shared" si="7"/>
        <v>0</v>
      </c>
      <c r="BY17" s="171">
        <f t="shared" si="8"/>
        <v>15.552</v>
      </c>
      <c r="BZ17" s="172">
        <f t="shared" si="0"/>
        <v>27.821000000000002</v>
      </c>
    </row>
    <row r="18" spans="1:78" ht="18.75" customHeight="1" x14ac:dyDescent="0.3">
      <c r="A18" s="149">
        <f t="shared" si="6"/>
        <v>9</v>
      </c>
      <c r="B18" s="173" t="s">
        <v>70</v>
      </c>
      <c r="C18" s="174">
        <v>1968</v>
      </c>
      <c r="D18" s="174">
        <v>5</v>
      </c>
      <c r="E18" s="174">
        <v>80</v>
      </c>
      <c r="F18" s="175">
        <v>4443</v>
      </c>
      <c r="G18" s="175">
        <v>4443</v>
      </c>
      <c r="H18" s="174">
        <v>5</v>
      </c>
      <c r="I18" s="176">
        <v>6.4</v>
      </c>
      <c r="J18" s="177">
        <v>6.95</v>
      </c>
      <c r="K18" s="155">
        <f t="shared" si="1"/>
        <v>355.88430000000005</v>
      </c>
      <c r="L18" s="156">
        <f t="shared" si="2"/>
        <v>339.33568005000006</v>
      </c>
      <c r="M18" s="170">
        <v>5.0000000000000001E-3</v>
      </c>
      <c r="N18" s="178">
        <v>2.33</v>
      </c>
      <c r="O18" s="179"/>
      <c r="P18" s="170"/>
      <c r="Q18" s="178"/>
      <c r="R18" s="180"/>
      <c r="S18" s="181"/>
      <c r="T18" s="178"/>
      <c r="U18" s="181"/>
      <c r="V18" s="178"/>
      <c r="W18" s="170"/>
      <c r="X18" s="178"/>
      <c r="Y18" s="182"/>
      <c r="Z18" s="178"/>
      <c r="AA18" s="170">
        <v>0.57000000000000006</v>
      </c>
      <c r="AB18" s="181">
        <v>5</v>
      </c>
      <c r="AC18" s="178">
        <v>979.96299999999997</v>
      </c>
      <c r="AD18" s="170"/>
      <c r="AE18" s="178"/>
      <c r="AF18" s="170"/>
      <c r="AG18" s="178"/>
      <c r="AH18" s="170">
        <v>2</v>
      </c>
      <c r="AI18" s="171">
        <v>2.6779999999999999</v>
      </c>
      <c r="AJ18" s="170"/>
      <c r="AK18" s="178"/>
      <c r="AL18" s="170"/>
      <c r="AM18" s="178"/>
      <c r="AN18" s="170"/>
      <c r="AO18" s="178"/>
      <c r="AP18" s="170"/>
      <c r="AQ18" s="178"/>
      <c r="AR18" s="183">
        <v>24</v>
      </c>
      <c r="AS18" s="184">
        <v>595.02</v>
      </c>
      <c r="AT18" s="182"/>
      <c r="AU18" s="185"/>
      <c r="AV18" s="185"/>
      <c r="AW18" s="170"/>
      <c r="AX18" s="178"/>
      <c r="AY18" s="185"/>
      <c r="AZ18" s="182"/>
      <c r="BA18" s="178"/>
      <c r="BB18" s="181">
        <v>37</v>
      </c>
      <c r="BC18" s="178">
        <v>27.684000000000001</v>
      </c>
      <c r="BD18" s="185">
        <v>5.09992</v>
      </c>
      <c r="BE18" s="167"/>
      <c r="BF18" s="168"/>
      <c r="BG18" s="169"/>
      <c r="BH18" s="168"/>
      <c r="BI18" s="169"/>
      <c r="BJ18" s="168"/>
      <c r="BK18" s="169"/>
      <c r="BL18" s="168"/>
      <c r="BM18" s="169"/>
      <c r="BN18" s="168"/>
      <c r="BO18" s="169">
        <v>1</v>
      </c>
      <c r="BP18" s="168">
        <v>1.4244000000000001</v>
      </c>
      <c r="BQ18" s="169">
        <v>0.05</v>
      </c>
      <c r="BR18" s="168">
        <v>22.333850000000002</v>
      </c>
      <c r="BS18" s="169">
        <v>1</v>
      </c>
      <c r="BT18" s="168">
        <v>1.518</v>
      </c>
      <c r="BU18" s="169">
        <v>1</v>
      </c>
      <c r="BV18" s="168">
        <v>5.3349500000000001</v>
      </c>
      <c r="BW18" s="169">
        <f t="shared" si="3"/>
        <v>1612.7749200000001</v>
      </c>
      <c r="BX18" s="170">
        <f t="shared" si="7"/>
        <v>1.4244000000000001</v>
      </c>
      <c r="BY18" s="171">
        <f t="shared" si="8"/>
        <v>29.186800000000002</v>
      </c>
      <c r="BZ18" s="172">
        <f t="shared" si="0"/>
        <v>1643.3861200000001</v>
      </c>
    </row>
    <row r="19" spans="1:78" ht="18.75" customHeight="1" x14ac:dyDescent="0.3">
      <c r="A19" s="149">
        <f t="shared" si="6"/>
        <v>10</v>
      </c>
      <c r="B19" s="173" t="s">
        <v>71</v>
      </c>
      <c r="C19" s="174">
        <v>1971</v>
      </c>
      <c r="D19" s="174">
        <v>5</v>
      </c>
      <c r="E19" s="174">
        <v>80</v>
      </c>
      <c r="F19" s="175">
        <v>4731</v>
      </c>
      <c r="G19" s="175">
        <v>4731</v>
      </c>
      <c r="H19" s="174">
        <v>5</v>
      </c>
      <c r="I19" s="176">
        <v>6.4</v>
      </c>
      <c r="J19" s="177">
        <v>6.95</v>
      </c>
      <c r="K19" s="155">
        <f t="shared" si="1"/>
        <v>378.95310000000006</v>
      </c>
      <c r="L19" s="156">
        <f t="shared" si="2"/>
        <v>361.33178085000009</v>
      </c>
      <c r="M19" s="170"/>
      <c r="N19" s="178"/>
      <c r="O19" s="179"/>
      <c r="P19" s="170"/>
      <c r="Q19" s="178"/>
      <c r="R19" s="180"/>
      <c r="S19" s="181"/>
      <c r="T19" s="178"/>
      <c r="U19" s="181"/>
      <c r="V19" s="178"/>
      <c r="W19" s="170"/>
      <c r="X19" s="178"/>
      <c r="Y19" s="182"/>
      <c r="Z19" s="178"/>
      <c r="AA19" s="170"/>
      <c r="AB19" s="181"/>
      <c r="AC19" s="178"/>
      <c r="AD19" s="170"/>
      <c r="AE19" s="178"/>
      <c r="AF19" s="170">
        <v>4.0000000000000001E-3</v>
      </c>
      <c r="AG19" s="178">
        <v>1.5482800000000001</v>
      </c>
      <c r="AH19" s="170"/>
      <c r="AI19" s="171"/>
      <c r="AJ19" s="170"/>
      <c r="AK19" s="178"/>
      <c r="AL19" s="170"/>
      <c r="AM19" s="178"/>
      <c r="AN19" s="170">
        <v>1</v>
      </c>
      <c r="AO19" s="178">
        <v>4.3410000000000002</v>
      </c>
      <c r="AP19" s="170"/>
      <c r="AQ19" s="178"/>
      <c r="AR19" s="183"/>
      <c r="AS19" s="184"/>
      <c r="AT19" s="182"/>
      <c r="AU19" s="185"/>
      <c r="AV19" s="185"/>
      <c r="AW19" s="170"/>
      <c r="AX19" s="178"/>
      <c r="AY19" s="185"/>
      <c r="AZ19" s="182"/>
      <c r="BA19" s="178"/>
      <c r="BB19" s="181"/>
      <c r="BC19" s="178"/>
      <c r="BD19" s="185">
        <v>5.3280000000000003</v>
      </c>
      <c r="BE19" s="167">
        <v>4.0000000000000001E-3</v>
      </c>
      <c r="BF19" s="168">
        <v>10.712999999999999</v>
      </c>
      <c r="BG19" s="169">
        <v>8.0000000000000002E-3</v>
      </c>
      <c r="BH19" s="168">
        <v>12.669</v>
      </c>
      <c r="BI19" s="169">
        <v>1E-3</v>
      </c>
      <c r="BJ19" s="168">
        <v>1.9470000000000001</v>
      </c>
      <c r="BK19" s="169">
        <v>2E-3</v>
      </c>
      <c r="BL19" s="168">
        <v>2.30837</v>
      </c>
      <c r="BM19" s="169"/>
      <c r="BN19" s="168"/>
      <c r="BO19" s="169">
        <v>4</v>
      </c>
      <c r="BP19" s="168">
        <v>4.7140000000000004</v>
      </c>
      <c r="BQ19" s="169"/>
      <c r="BR19" s="168"/>
      <c r="BS19" s="169"/>
      <c r="BT19" s="168"/>
      <c r="BU19" s="169"/>
      <c r="BV19" s="168"/>
      <c r="BW19" s="169">
        <f t="shared" si="3"/>
        <v>11.217280000000001</v>
      </c>
      <c r="BX19" s="170">
        <f t="shared" si="7"/>
        <v>32.351369999999996</v>
      </c>
      <c r="BY19" s="171">
        <f t="shared" si="8"/>
        <v>0</v>
      </c>
      <c r="BZ19" s="172">
        <f t="shared" si="0"/>
        <v>43.568649999999998</v>
      </c>
    </row>
    <row r="20" spans="1:78" ht="18.75" customHeight="1" x14ac:dyDescent="0.3">
      <c r="A20" s="149">
        <f t="shared" si="6"/>
        <v>11</v>
      </c>
      <c r="B20" s="173" t="s">
        <v>72</v>
      </c>
      <c r="C20" s="174">
        <v>1965</v>
      </c>
      <c r="D20" s="174">
        <v>5</v>
      </c>
      <c r="E20" s="174">
        <v>80</v>
      </c>
      <c r="F20" s="175">
        <v>3539</v>
      </c>
      <c r="G20" s="175">
        <v>3539</v>
      </c>
      <c r="H20" s="174">
        <v>4</v>
      </c>
      <c r="I20" s="176">
        <v>6.4</v>
      </c>
      <c r="J20" s="177">
        <v>6.95</v>
      </c>
      <c r="K20" s="155">
        <f t="shared" si="1"/>
        <v>283.47390000000001</v>
      </c>
      <c r="L20" s="156">
        <f t="shared" si="2"/>
        <v>270.29236365000003</v>
      </c>
      <c r="M20" s="170">
        <v>5.0000000000000001E-3</v>
      </c>
      <c r="N20" s="178">
        <v>2.145</v>
      </c>
      <c r="O20" s="179"/>
      <c r="P20" s="170"/>
      <c r="Q20" s="178"/>
      <c r="R20" s="180"/>
      <c r="S20" s="181"/>
      <c r="T20" s="178"/>
      <c r="U20" s="181"/>
      <c r="V20" s="178"/>
      <c r="W20" s="170">
        <v>0.22</v>
      </c>
      <c r="X20" s="178">
        <v>123.029</v>
      </c>
      <c r="Y20" s="182"/>
      <c r="Z20" s="178"/>
      <c r="AA20" s="170"/>
      <c r="AB20" s="181"/>
      <c r="AC20" s="178"/>
      <c r="AD20" s="170"/>
      <c r="AE20" s="178"/>
      <c r="AF20" s="170"/>
      <c r="AG20" s="178"/>
      <c r="AH20" s="170"/>
      <c r="AI20" s="171"/>
      <c r="AJ20" s="170"/>
      <c r="AK20" s="178"/>
      <c r="AL20" s="170"/>
      <c r="AM20" s="178"/>
      <c r="AN20" s="170"/>
      <c r="AO20" s="178"/>
      <c r="AP20" s="170"/>
      <c r="AQ20" s="178"/>
      <c r="AR20" s="183"/>
      <c r="AS20" s="184"/>
      <c r="AT20" s="182"/>
      <c r="AU20" s="185"/>
      <c r="AV20" s="185"/>
      <c r="AW20" s="170"/>
      <c r="AX20" s="178"/>
      <c r="AY20" s="185"/>
      <c r="AZ20" s="182"/>
      <c r="BA20" s="178"/>
      <c r="BB20" s="181"/>
      <c r="BC20" s="178"/>
      <c r="BD20" s="185">
        <v>6.7130000000000001</v>
      </c>
      <c r="BE20" s="167">
        <v>6.0000000000000001E-3</v>
      </c>
      <c r="BF20" s="168">
        <v>17.29</v>
      </c>
      <c r="BG20" s="169">
        <v>4.0000000000000001E-3</v>
      </c>
      <c r="BH20" s="168">
        <v>10.67558</v>
      </c>
      <c r="BI20" s="169">
        <v>7.0000000000000001E-3</v>
      </c>
      <c r="BJ20" s="168">
        <v>10.85</v>
      </c>
      <c r="BK20" s="169"/>
      <c r="BL20" s="168"/>
      <c r="BM20" s="169"/>
      <c r="BN20" s="168"/>
      <c r="BO20" s="169">
        <v>6</v>
      </c>
      <c r="BP20" s="168">
        <v>10.916</v>
      </c>
      <c r="BQ20" s="169">
        <v>3.0000000000000001E-3</v>
      </c>
      <c r="BR20" s="168">
        <v>0.73499999999999999</v>
      </c>
      <c r="BS20" s="169">
        <v>5</v>
      </c>
      <c r="BT20" s="168">
        <v>7.6360000000000001</v>
      </c>
      <c r="BU20" s="169"/>
      <c r="BV20" s="168"/>
      <c r="BW20" s="169">
        <f t="shared" si="3"/>
        <v>131.887</v>
      </c>
      <c r="BX20" s="170">
        <f t="shared" si="7"/>
        <v>49.731579999999994</v>
      </c>
      <c r="BY20" s="171">
        <f t="shared" si="8"/>
        <v>8.3710000000000004</v>
      </c>
      <c r="BZ20" s="172">
        <f t="shared" si="0"/>
        <v>189.98958000000002</v>
      </c>
    </row>
    <row r="21" spans="1:78" ht="18.75" customHeight="1" x14ac:dyDescent="0.3">
      <c r="A21" s="149">
        <f t="shared" si="6"/>
        <v>12</v>
      </c>
      <c r="B21" s="173" t="s">
        <v>73</v>
      </c>
      <c r="C21" s="174">
        <v>1975</v>
      </c>
      <c r="D21" s="174">
        <v>5</v>
      </c>
      <c r="E21" s="174">
        <v>56</v>
      </c>
      <c r="F21" s="175">
        <v>3549.2</v>
      </c>
      <c r="G21" s="175">
        <v>3549.2</v>
      </c>
      <c r="H21" s="174">
        <v>4</v>
      </c>
      <c r="I21" s="176">
        <v>6.4</v>
      </c>
      <c r="J21" s="177">
        <v>6.95</v>
      </c>
      <c r="K21" s="155">
        <f t="shared" si="1"/>
        <v>284.29091999999997</v>
      </c>
      <c r="L21" s="156">
        <f t="shared" si="2"/>
        <v>271.07139221999995</v>
      </c>
      <c r="M21" s="170">
        <v>8.0000000000000002E-3</v>
      </c>
      <c r="N21" s="178">
        <v>4.4384899999999998</v>
      </c>
      <c r="O21" s="179"/>
      <c r="P21" s="170"/>
      <c r="Q21" s="178"/>
      <c r="R21" s="180">
        <v>1</v>
      </c>
      <c r="S21" s="181">
        <v>3.0000000000000001E-3</v>
      </c>
      <c r="T21" s="178">
        <v>6.6719999999999997</v>
      </c>
      <c r="U21" s="181">
        <v>6.0000000000000001E-3</v>
      </c>
      <c r="V21" s="178">
        <v>4.1315200000000001</v>
      </c>
      <c r="W21" s="170"/>
      <c r="X21" s="178"/>
      <c r="Y21" s="182"/>
      <c r="Z21" s="178"/>
      <c r="AA21" s="170"/>
      <c r="AB21" s="181"/>
      <c r="AC21" s="178"/>
      <c r="AD21" s="170"/>
      <c r="AE21" s="178"/>
      <c r="AF21" s="170">
        <v>4.1999999999999997E-3</v>
      </c>
      <c r="AG21" s="178">
        <v>5.83535</v>
      </c>
      <c r="AH21" s="170"/>
      <c r="AI21" s="171"/>
      <c r="AJ21" s="170"/>
      <c r="AK21" s="178"/>
      <c r="AL21" s="170"/>
      <c r="AM21" s="178"/>
      <c r="AN21" s="170"/>
      <c r="AO21" s="178"/>
      <c r="AP21" s="170"/>
      <c r="AQ21" s="178"/>
      <c r="AR21" s="183"/>
      <c r="AS21" s="184"/>
      <c r="AT21" s="182"/>
      <c r="AU21" s="185"/>
      <c r="AV21" s="185"/>
      <c r="AW21" s="170"/>
      <c r="AX21" s="178"/>
      <c r="AY21" s="185"/>
      <c r="AZ21" s="182"/>
      <c r="BA21" s="178"/>
      <c r="BB21" s="181">
        <v>5</v>
      </c>
      <c r="BC21" s="178">
        <v>2.6738599999999999</v>
      </c>
      <c r="BD21" s="185">
        <v>42.732999999999997</v>
      </c>
      <c r="BE21" s="167"/>
      <c r="BF21" s="168"/>
      <c r="BG21" s="169"/>
      <c r="BH21" s="168"/>
      <c r="BI21" s="169"/>
      <c r="BJ21" s="168"/>
      <c r="BK21" s="169">
        <v>1E-3</v>
      </c>
      <c r="BL21" s="168">
        <v>3.3382900000000002</v>
      </c>
      <c r="BM21" s="169"/>
      <c r="BN21" s="168"/>
      <c r="BO21" s="169"/>
      <c r="BP21" s="168"/>
      <c r="BQ21" s="169"/>
      <c r="BR21" s="168"/>
      <c r="BS21" s="169">
        <v>1</v>
      </c>
      <c r="BT21" s="168">
        <v>1.1479999999999999</v>
      </c>
      <c r="BU21" s="169">
        <v>1</v>
      </c>
      <c r="BV21" s="168">
        <v>9.5713399999999993</v>
      </c>
      <c r="BW21" s="169">
        <f t="shared" si="3"/>
        <v>66.484219999999993</v>
      </c>
      <c r="BX21" s="170">
        <f t="shared" si="7"/>
        <v>3.3382900000000002</v>
      </c>
      <c r="BY21" s="171">
        <f t="shared" si="8"/>
        <v>10.719339999999999</v>
      </c>
      <c r="BZ21" s="172">
        <f t="shared" si="0"/>
        <v>80.541849999999997</v>
      </c>
    </row>
    <row r="22" spans="1:78" ht="18.75" customHeight="1" x14ac:dyDescent="0.3">
      <c r="A22" s="149">
        <f t="shared" si="6"/>
        <v>13</v>
      </c>
      <c r="B22" s="173" t="s">
        <v>74</v>
      </c>
      <c r="C22" s="174">
        <v>1966</v>
      </c>
      <c r="D22" s="174">
        <v>5</v>
      </c>
      <c r="E22" s="174">
        <v>80</v>
      </c>
      <c r="F22" s="175">
        <v>3529.8</v>
      </c>
      <c r="G22" s="175">
        <v>3529.8</v>
      </c>
      <c r="H22" s="174">
        <v>4</v>
      </c>
      <c r="I22" s="176">
        <v>6.4</v>
      </c>
      <c r="J22" s="177">
        <v>6.95</v>
      </c>
      <c r="K22" s="155">
        <f t="shared" si="1"/>
        <v>282.73697999999996</v>
      </c>
      <c r="L22" s="156">
        <f t="shared" si="2"/>
        <v>269.58971042999997</v>
      </c>
      <c r="M22" s="170">
        <v>5.0000000000000001E-3</v>
      </c>
      <c r="N22" s="178">
        <v>2.65</v>
      </c>
      <c r="O22" s="179"/>
      <c r="P22" s="170"/>
      <c r="Q22" s="178"/>
      <c r="R22" s="180">
        <v>2</v>
      </c>
      <c r="S22" s="181">
        <v>2E-3</v>
      </c>
      <c r="T22" s="178">
        <v>9.7270000000000003</v>
      </c>
      <c r="U22" s="181"/>
      <c r="V22" s="178"/>
      <c r="W22" s="170"/>
      <c r="X22" s="178"/>
      <c r="Y22" s="182"/>
      <c r="Z22" s="178"/>
      <c r="AA22" s="170"/>
      <c r="AB22" s="181"/>
      <c r="AC22" s="178"/>
      <c r="AD22" s="170"/>
      <c r="AE22" s="178"/>
      <c r="AF22" s="170"/>
      <c r="AG22" s="178"/>
      <c r="AH22" s="170"/>
      <c r="AI22" s="171"/>
      <c r="AJ22" s="170"/>
      <c r="AK22" s="178"/>
      <c r="AL22" s="170"/>
      <c r="AM22" s="178"/>
      <c r="AN22" s="170">
        <v>2</v>
      </c>
      <c r="AO22" s="178">
        <v>6.1239999999999997</v>
      </c>
      <c r="AP22" s="170"/>
      <c r="AQ22" s="178"/>
      <c r="AR22" s="183">
        <v>20</v>
      </c>
      <c r="AS22" s="184">
        <v>465.6</v>
      </c>
      <c r="AT22" s="182"/>
      <c r="AU22" s="185"/>
      <c r="AV22" s="185"/>
      <c r="AW22" s="170"/>
      <c r="AX22" s="178"/>
      <c r="AY22" s="185"/>
      <c r="AZ22" s="182"/>
      <c r="BA22" s="178"/>
      <c r="BB22" s="181"/>
      <c r="BC22" s="178"/>
      <c r="BD22" s="185">
        <v>1.5580000000000001</v>
      </c>
      <c r="BE22" s="167"/>
      <c r="BF22" s="168"/>
      <c r="BG22" s="169">
        <v>1E-3</v>
      </c>
      <c r="BH22" s="168">
        <v>2.0618500000000002</v>
      </c>
      <c r="BI22" s="169">
        <v>1E-3</v>
      </c>
      <c r="BJ22" s="168">
        <v>0.98638999999999999</v>
      </c>
      <c r="BK22" s="169">
        <v>1E-3</v>
      </c>
      <c r="BL22" s="168">
        <v>2.7640899999999999</v>
      </c>
      <c r="BM22" s="169"/>
      <c r="BN22" s="168"/>
      <c r="BO22" s="169">
        <v>5</v>
      </c>
      <c r="BP22" s="168">
        <v>10.593</v>
      </c>
      <c r="BQ22" s="169"/>
      <c r="BR22" s="168"/>
      <c r="BS22" s="169"/>
      <c r="BT22" s="168"/>
      <c r="BU22" s="169"/>
      <c r="BV22" s="168"/>
      <c r="BW22" s="169">
        <f t="shared" si="3"/>
        <v>485.65899999999999</v>
      </c>
      <c r="BX22" s="170">
        <f t="shared" si="7"/>
        <v>16.405329999999999</v>
      </c>
      <c r="BY22" s="171">
        <f t="shared" si="8"/>
        <v>0</v>
      </c>
      <c r="BZ22" s="172">
        <f t="shared" si="0"/>
        <v>502.06432999999998</v>
      </c>
    </row>
    <row r="23" spans="1:78" ht="18.75" customHeight="1" x14ac:dyDescent="0.3">
      <c r="A23" s="149">
        <f t="shared" si="6"/>
        <v>14</v>
      </c>
      <c r="B23" s="173" t="s">
        <v>75</v>
      </c>
      <c r="C23" s="174">
        <v>1968</v>
      </c>
      <c r="D23" s="174">
        <v>5</v>
      </c>
      <c r="E23" s="174">
        <v>60</v>
      </c>
      <c r="F23" s="175">
        <v>2542.5</v>
      </c>
      <c r="G23" s="175">
        <v>2542.5</v>
      </c>
      <c r="H23" s="174">
        <v>3</v>
      </c>
      <c r="I23" s="176">
        <v>6.4</v>
      </c>
      <c r="J23" s="177">
        <v>6.95</v>
      </c>
      <c r="K23" s="155">
        <f t="shared" si="1"/>
        <v>203.65424999999999</v>
      </c>
      <c r="L23" s="156">
        <f t="shared" si="2"/>
        <v>194.18432737499998</v>
      </c>
      <c r="M23" s="170"/>
      <c r="N23" s="178"/>
      <c r="O23" s="179"/>
      <c r="P23" s="170"/>
      <c r="Q23" s="178"/>
      <c r="R23" s="180"/>
      <c r="S23" s="181"/>
      <c r="T23" s="178"/>
      <c r="U23" s="181"/>
      <c r="V23" s="178"/>
      <c r="W23" s="170"/>
      <c r="X23" s="178"/>
      <c r="Y23" s="182"/>
      <c r="Z23" s="178"/>
      <c r="AA23" s="170"/>
      <c r="AB23" s="181"/>
      <c r="AC23" s="178"/>
      <c r="AD23" s="170"/>
      <c r="AE23" s="178"/>
      <c r="AF23" s="170"/>
      <c r="AG23" s="178"/>
      <c r="AH23" s="170"/>
      <c r="AI23" s="171"/>
      <c r="AJ23" s="170"/>
      <c r="AK23" s="178"/>
      <c r="AL23" s="170"/>
      <c r="AM23" s="178"/>
      <c r="AN23" s="170"/>
      <c r="AO23" s="178"/>
      <c r="AP23" s="170"/>
      <c r="AQ23" s="178"/>
      <c r="AR23" s="183"/>
      <c r="AS23" s="184"/>
      <c r="AT23" s="182"/>
      <c r="AU23" s="185"/>
      <c r="AV23" s="185"/>
      <c r="AW23" s="170"/>
      <c r="AX23" s="178"/>
      <c r="AY23" s="185"/>
      <c r="AZ23" s="182"/>
      <c r="BA23" s="178"/>
      <c r="BB23" s="181"/>
      <c r="BC23" s="178"/>
      <c r="BD23" s="185">
        <v>4.6070000000000002</v>
      </c>
      <c r="BE23" s="167"/>
      <c r="BF23" s="168"/>
      <c r="BG23" s="169"/>
      <c r="BH23" s="168"/>
      <c r="BI23" s="169"/>
      <c r="BJ23" s="168"/>
      <c r="BK23" s="169"/>
      <c r="BL23" s="168"/>
      <c r="BM23" s="169"/>
      <c r="BN23" s="168"/>
      <c r="BO23" s="169">
        <v>1</v>
      </c>
      <c r="BP23" s="168">
        <v>1.46</v>
      </c>
      <c r="BQ23" s="169"/>
      <c r="BR23" s="168"/>
      <c r="BS23" s="169">
        <v>1</v>
      </c>
      <c r="BT23" s="168">
        <v>1.1479999999999999</v>
      </c>
      <c r="BU23" s="169"/>
      <c r="BV23" s="168"/>
      <c r="BW23" s="169">
        <f t="shared" si="3"/>
        <v>4.6070000000000002</v>
      </c>
      <c r="BX23" s="170">
        <f t="shared" si="7"/>
        <v>1.46</v>
      </c>
      <c r="BY23" s="171">
        <f t="shared" si="8"/>
        <v>1.1479999999999999</v>
      </c>
      <c r="BZ23" s="172">
        <f t="shared" si="0"/>
        <v>7.2149999999999999</v>
      </c>
    </row>
    <row r="24" spans="1:78" ht="18.75" customHeight="1" x14ac:dyDescent="0.3">
      <c r="A24" s="149">
        <f t="shared" si="6"/>
        <v>15</v>
      </c>
      <c r="B24" s="173" t="s">
        <v>76</v>
      </c>
      <c r="C24" s="174">
        <v>1967</v>
      </c>
      <c r="D24" s="174">
        <v>5</v>
      </c>
      <c r="E24" s="174">
        <v>80</v>
      </c>
      <c r="F24" s="175">
        <v>4958.7999999999993</v>
      </c>
      <c r="G24" s="175">
        <v>4958.7999999999993</v>
      </c>
      <c r="H24" s="174">
        <v>5</v>
      </c>
      <c r="I24" s="176">
        <v>6.4</v>
      </c>
      <c r="J24" s="177">
        <v>6.95</v>
      </c>
      <c r="K24" s="155">
        <f t="shared" si="1"/>
        <v>397.19987999999995</v>
      </c>
      <c r="L24" s="156">
        <f t="shared" si="2"/>
        <v>378.73008557999998</v>
      </c>
      <c r="M24" s="170"/>
      <c r="N24" s="178"/>
      <c r="O24" s="179"/>
      <c r="P24" s="170"/>
      <c r="Q24" s="178"/>
      <c r="R24" s="180"/>
      <c r="S24" s="181"/>
      <c r="T24" s="178"/>
      <c r="U24" s="181"/>
      <c r="V24" s="178"/>
      <c r="W24" s="170"/>
      <c r="X24" s="178"/>
      <c r="Y24" s="182"/>
      <c r="Z24" s="178"/>
      <c r="AA24" s="170"/>
      <c r="AB24" s="181"/>
      <c r="AC24" s="178"/>
      <c r="AD24" s="170"/>
      <c r="AE24" s="178"/>
      <c r="AF24" s="170"/>
      <c r="AG24" s="178"/>
      <c r="AH24" s="170"/>
      <c r="AI24" s="171"/>
      <c r="AJ24" s="170"/>
      <c r="AK24" s="178"/>
      <c r="AL24" s="170"/>
      <c r="AM24" s="178"/>
      <c r="AN24" s="170">
        <v>2</v>
      </c>
      <c r="AO24" s="178">
        <v>7.7389999999999999</v>
      </c>
      <c r="AP24" s="170"/>
      <c r="AQ24" s="178"/>
      <c r="AR24" s="183"/>
      <c r="AS24" s="184"/>
      <c r="AT24" s="182"/>
      <c r="AU24" s="185"/>
      <c r="AV24" s="185"/>
      <c r="AW24" s="170"/>
      <c r="AX24" s="178"/>
      <c r="AY24" s="185"/>
      <c r="AZ24" s="182"/>
      <c r="BA24" s="178"/>
      <c r="BB24" s="181"/>
      <c r="BC24" s="178"/>
      <c r="BD24" s="185"/>
      <c r="BE24" s="167"/>
      <c r="BF24" s="168"/>
      <c r="BG24" s="169"/>
      <c r="BH24" s="168"/>
      <c r="BI24" s="169">
        <v>1E-3</v>
      </c>
      <c r="BJ24" s="168">
        <v>1.893</v>
      </c>
      <c r="BK24" s="169"/>
      <c r="BL24" s="168"/>
      <c r="BM24" s="169"/>
      <c r="BN24" s="168"/>
      <c r="BO24" s="169">
        <v>6</v>
      </c>
      <c r="BP24" s="168">
        <v>10.423999999999999</v>
      </c>
      <c r="BQ24" s="169"/>
      <c r="BR24" s="168"/>
      <c r="BS24" s="169"/>
      <c r="BT24" s="168"/>
      <c r="BU24" s="169"/>
      <c r="BV24" s="168"/>
      <c r="BW24" s="169">
        <f t="shared" si="3"/>
        <v>7.7389999999999999</v>
      </c>
      <c r="BX24" s="170">
        <f t="shared" si="7"/>
        <v>12.317</v>
      </c>
      <c r="BY24" s="171">
        <f t="shared" si="8"/>
        <v>0</v>
      </c>
      <c r="BZ24" s="172">
        <f t="shared" si="0"/>
        <v>20.056000000000001</v>
      </c>
    </row>
    <row r="25" spans="1:78" ht="18.75" customHeight="1" x14ac:dyDescent="0.3">
      <c r="A25" s="149">
        <f t="shared" si="6"/>
        <v>16</v>
      </c>
      <c r="B25" s="173" t="s">
        <v>77</v>
      </c>
      <c r="C25" s="174">
        <v>1969</v>
      </c>
      <c r="D25" s="174">
        <v>5</v>
      </c>
      <c r="E25" s="174">
        <v>60</v>
      </c>
      <c r="F25" s="175">
        <v>2589.1</v>
      </c>
      <c r="G25" s="175">
        <v>2589.1</v>
      </c>
      <c r="H25" s="174">
        <v>3</v>
      </c>
      <c r="I25" s="176">
        <v>6.4</v>
      </c>
      <c r="J25" s="177">
        <v>6.95</v>
      </c>
      <c r="K25" s="155">
        <f t="shared" si="1"/>
        <v>207.38691</v>
      </c>
      <c r="L25" s="156">
        <f t="shared" si="2"/>
        <v>197.74341868499999</v>
      </c>
      <c r="M25" s="170">
        <v>5.0000000000000001E-3</v>
      </c>
      <c r="N25" s="178">
        <v>3.2149999999999999</v>
      </c>
      <c r="O25" s="179"/>
      <c r="P25" s="170"/>
      <c r="Q25" s="178"/>
      <c r="R25" s="180"/>
      <c r="S25" s="181"/>
      <c r="T25" s="178"/>
      <c r="U25" s="181"/>
      <c r="V25" s="178"/>
      <c r="W25" s="170"/>
      <c r="X25" s="178"/>
      <c r="Y25" s="182"/>
      <c r="Z25" s="178"/>
      <c r="AA25" s="170"/>
      <c r="AB25" s="181"/>
      <c r="AC25" s="178"/>
      <c r="AD25" s="170"/>
      <c r="AE25" s="178"/>
      <c r="AF25" s="170"/>
      <c r="AG25" s="178"/>
      <c r="AH25" s="170"/>
      <c r="AI25" s="171"/>
      <c r="AJ25" s="170"/>
      <c r="AK25" s="178"/>
      <c r="AL25" s="170"/>
      <c r="AM25" s="178"/>
      <c r="AN25" s="170"/>
      <c r="AO25" s="178"/>
      <c r="AP25" s="170"/>
      <c r="AQ25" s="178"/>
      <c r="AR25" s="183"/>
      <c r="AS25" s="184"/>
      <c r="AT25" s="182"/>
      <c r="AU25" s="185"/>
      <c r="AV25" s="185"/>
      <c r="AW25" s="170"/>
      <c r="AX25" s="178"/>
      <c r="AY25" s="185"/>
      <c r="AZ25" s="182"/>
      <c r="BA25" s="178"/>
      <c r="BB25" s="181">
        <v>40</v>
      </c>
      <c r="BC25" s="178">
        <v>31.518999999999998</v>
      </c>
      <c r="BD25" s="185">
        <v>0.76600000000000001</v>
      </c>
      <c r="BE25" s="167"/>
      <c r="BF25" s="168"/>
      <c r="BG25" s="169"/>
      <c r="BH25" s="168"/>
      <c r="BI25" s="169"/>
      <c r="BJ25" s="168"/>
      <c r="BK25" s="169"/>
      <c r="BL25" s="168"/>
      <c r="BM25" s="169"/>
      <c r="BN25" s="168"/>
      <c r="BO25" s="169">
        <v>2</v>
      </c>
      <c r="BP25" s="168">
        <v>1.9370000000000001</v>
      </c>
      <c r="BQ25" s="169"/>
      <c r="BR25" s="168"/>
      <c r="BS25" s="169">
        <v>3</v>
      </c>
      <c r="BT25" s="168">
        <v>3.3090000000000002</v>
      </c>
      <c r="BU25" s="169">
        <v>1</v>
      </c>
      <c r="BV25" s="168">
        <v>5.21</v>
      </c>
      <c r="BW25" s="169">
        <f t="shared" si="3"/>
        <v>35.499999999999993</v>
      </c>
      <c r="BX25" s="170">
        <f t="shared" si="7"/>
        <v>1.9370000000000001</v>
      </c>
      <c r="BY25" s="171">
        <f t="shared" si="8"/>
        <v>8.5190000000000001</v>
      </c>
      <c r="BZ25" s="172">
        <f t="shared" si="0"/>
        <v>45.955999999999989</v>
      </c>
    </row>
    <row r="26" spans="1:78" ht="18.75" customHeight="1" x14ac:dyDescent="0.3">
      <c r="A26" s="149">
        <f t="shared" si="6"/>
        <v>17</v>
      </c>
      <c r="B26" s="173" t="s">
        <v>78</v>
      </c>
      <c r="C26" s="174">
        <v>1968</v>
      </c>
      <c r="D26" s="174">
        <v>5</v>
      </c>
      <c r="E26" s="174">
        <v>80</v>
      </c>
      <c r="F26" s="175">
        <v>3576.4</v>
      </c>
      <c r="G26" s="175">
        <v>3576.4</v>
      </c>
      <c r="H26" s="174">
        <v>4</v>
      </c>
      <c r="I26" s="176">
        <v>6.4</v>
      </c>
      <c r="J26" s="177">
        <v>6.95</v>
      </c>
      <c r="K26" s="155">
        <f t="shared" si="1"/>
        <v>286.46964000000003</v>
      </c>
      <c r="L26" s="156">
        <f t="shared" si="2"/>
        <v>273.14880174000001</v>
      </c>
      <c r="M26" s="170"/>
      <c r="N26" s="178"/>
      <c r="O26" s="179"/>
      <c r="P26" s="170"/>
      <c r="Q26" s="178"/>
      <c r="R26" s="180"/>
      <c r="S26" s="181"/>
      <c r="T26" s="178"/>
      <c r="U26" s="181">
        <v>6.0000000000000001E-3</v>
      </c>
      <c r="V26" s="178">
        <v>3.4430000000000001</v>
      </c>
      <c r="W26" s="170">
        <v>0.17199999999999999</v>
      </c>
      <c r="X26" s="178">
        <v>89.061999999999998</v>
      </c>
      <c r="Y26" s="182"/>
      <c r="Z26" s="178"/>
      <c r="AA26" s="170"/>
      <c r="AB26" s="181"/>
      <c r="AC26" s="178"/>
      <c r="AD26" s="170"/>
      <c r="AE26" s="178"/>
      <c r="AF26" s="170"/>
      <c r="AG26" s="178"/>
      <c r="AH26" s="170"/>
      <c r="AI26" s="171"/>
      <c r="AJ26" s="170"/>
      <c r="AK26" s="178"/>
      <c r="AL26" s="170"/>
      <c r="AM26" s="178"/>
      <c r="AN26" s="170"/>
      <c r="AO26" s="178"/>
      <c r="AP26" s="170"/>
      <c r="AQ26" s="178"/>
      <c r="AR26" s="183"/>
      <c r="AS26" s="184"/>
      <c r="AT26" s="182"/>
      <c r="AU26" s="185"/>
      <c r="AV26" s="185"/>
      <c r="AW26" s="170"/>
      <c r="AX26" s="178"/>
      <c r="AY26" s="185"/>
      <c r="AZ26" s="182"/>
      <c r="BA26" s="178"/>
      <c r="BB26" s="181"/>
      <c r="BC26" s="178"/>
      <c r="BD26" s="185">
        <v>6.4729999999999999</v>
      </c>
      <c r="BE26" s="167">
        <v>4.0000000000000001E-3</v>
      </c>
      <c r="BF26" s="168">
        <v>10.202999999999999</v>
      </c>
      <c r="BG26" s="169"/>
      <c r="BH26" s="168"/>
      <c r="BI26" s="169">
        <v>4.0000000000000001E-3</v>
      </c>
      <c r="BJ26" s="168">
        <v>11.331</v>
      </c>
      <c r="BK26" s="169">
        <v>3.3E-3</v>
      </c>
      <c r="BL26" s="168">
        <v>7.7173600000000002</v>
      </c>
      <c r="BM26" s="169"/>
      <c r="BN26" s="168"/>
      <c r="BO26" s="169">
        <v>1</v>
      </c>
      <c r="BP26" s="168">
        <v>1.034</v>
      </c>
      <c r="BQ26" s="169">
        <v>2E-3</v>
      </c>
      <c r="BR26" s="168">
        <v>0.49747999999999998</v>
      </c>
      <c r="BS26" s="169">
        <v>4</v>
      </c>
      <c r="BT26" s="168">
        <v>4.298</v>
      </c>
      <c r="BU26" s="169">
        <v>4</v>
      </c>
      <c r="BV26" s="168">
        <v>20.867000000000001</v>
      </c>
      <c r="BW26" s="169">
        <f t="shared" si="3"/>
        <v>98.977999999999994</v>
      </c>
      <c r="BX26" s="170">
        <f t="shared" si="7"/>
        <v>30.285359999999997</v>
      </c>
      <c r="BY26" s="171">
        <f t="shared" si="8"/>
        <v>25.662480000000002</v>
      </c>
      <c r="BZ26" s="172">
        <f t="shared" si="0"/>
        <v>154.92583999999999</v>
      </c>
    </row>
    <row r="27" spans="1:78" ht="18.75" customHeight="1" x14ac:dyDescent="0.3">
      <c r="A27" s="149">
        <f t="shared" si="6"/>
        <v>18</v>
      </c>
      <c r="B27" s="173" t="s">
        <v>79</v>
      </c>
      <c r="C27" s="174">
        <v>1967</v>
      </c>
      <c r="D27" s="174">
        <v>5</v>
      </c>
      <c r="E27" s="174">
        <v>60</v>
      </c>
      <c r="F27" s="175">
        <v>2554.1999999999998</v>
      </c>
      <c r="G27" s="175">
        <v>2554.1999999999998</v>
      </c>
      <c r="H27" s="174">
        <v>3</v>
      </c>
      <c r="I27" s="176">
        <v>6.4</v>
      </c>
      <c r="J27" s="177">
        <v>6.95</v>
      </c>
      <c r="K27" s="155">
        <f t="shared" si="1"/>
        <v>204.59141999999997</v>
      </c>
      <c r="L27" s="156">
        <f t="shared" si="2"/>
        <v>195.07791896999998</v>
      </c>
      <c r="M27" s="170"/>
      <c r="N27" s="178"/>
      <c r="O27" s="179"/>
      <c r="P27" s="170"/>
      <c r="Q27" s="178"/>
      <c r="R27" s="180"/>
      <c r="S27" s="181"/>
      <c r="T27" s="178"/>
      <c r="U27" s="181"/>
      <c r="V27" s="178"/>
      <c r="W27" s="170"/>
      <c r="X27" s="178"/>
      <c r="Y27" s="182">
        <v>1</v>
      </c>
      <c r="Z27" s="178">
        <v>15.739000000000001</v>
      </c>
      <c r="AA27" s="170"/>
      <c r="AB27" s="181"/>
      <c r="AC27" s="178"/>
      <c r="AD27" s="170"/>
      <c r="AE27" s="178"/>
      <c r="AF27" s="170"/>
      <c r="AG27" s="178"/>
      <c r="AH27" s="170"/>
      <c r="AI27" s="171"/>
      <c r="AJ27" s="170"/>
      <c r="AK27" s="178"/>
      <c r="AL27" s="170"/>
      <c r="AM27" s="178"/>
      <c r="AN27" s="170">
        <v>1</v>
      </c>
      <c r="AO27" s="178">
        <v>6.5170000000000003</v>
      </c>
      <c r="AP27" s="170">
        <v>1</v>
      </c>
      <c r="AQ27" s="178">
        <v>17.936</v>
      </c>
      <c r="AR27" s="183">
        <v>1</v>
      </c>
      <c r="AS27" s="184">
        <v>0.218</v>
      </c>
      <c r="AT27" s="182"/>
      <c r="AU27" s="185"/>
      <c r="AV27" s="185"/>
      <c r="AW27" s="170"/>
      <c r="AX27" s="178"/>
      <c r="AY27" s="185"/>
      <c r="AZ27" s="182"/>
      <c r="BA27" s="178"/>
      <c r="BB27" s="181"/>
      <c r="BC27" s="178"/>
      <c r="BD27" s="185">
        <v>2.2759999999999998</v>
      </c>
      <c r="BE27" s="167"/>
      <c r="BF27" s="168"/>
      <c r="BG27" s="169"/>
      <c r="BH27" s="168"/>
      <c r="BI27" s="169">
        <v>2.5000000000000001E-3</v>
      </c>
      <c r="BJ27" s="168">
        <v>3.2726600000000001</v>
      </c>
      <c r="BK27" s="169"/>
      <c r="BL27" s="168"/>
      <c r="BM27" s="169"/>
      <c r="BN27" s="168"/>
      <c r="BO27" s="169"/>
      <c r="BP27" s="168"/>
      <c r="BQ27" s="169"/>
      <c r="BR27" s="168"/>
      <c r="BS27" s="169"/>
      <c r="BT27" s="168"/>
      <c r="BU27" s="169"/>
      <c r="BV27" s="168"/>
      <c r="BW27" s="169">
        <f t="shared" si="3"/>
        <v>42.686000000000007</v>
      </c>
      <c r="BX27" s="170">
        <f t="shared" si="7"/>
        <v>3.2726600000000001</v>
      </c>
      <c r="BY27" s="171">
        <f t="shared" si="8"/>
        <v>0</v>
      </c>
      <c r="BZ27" s="172">
        <f t="shared" si="0"/>
        <v>45.958660000000009</v>
      </c>
    </row>
    <row r="28" spans="1:78" ht="18.75" customHeight="1" x14ac:dyDescent="0.3">
      <c r="A28" s="149">
        <f t="shared" si="6"/>
        <v>19</v>
      </c>
      <c r="B28" s="173" t="s">
        <v>80</v>
      </c>
      <c r="C28" s="174">
        <v>1966</v>
      </c>
      <c r="D28" s="174">
        <v>5</v>
      </c>
      <c r="E28" s="174">
        <v>80</v>
      </c>
      <c r="F28" s="175">
        <v>4964.3999999999996</v>
      </c>
      <c r="G28" s="175">
        <v>4964.3999999999996</v>
      </c>
      <c r="H28" s="174">
        <v>5</v>
      </c>
      <c r="I28" s="176">
        <v>6.4</v>
      </c>
      <c r="J28" s="177">
        <v>6.95</v>
      </c>
      <c r="K28" s="155">
        <f t="shared" si="1"/>
        <v>397.64843999999999</v>
      </c>
      <c r="L28" s="156">
        <f t="shared" si="2"/>
        <v>379.15778754000002</v>
      </c>
      <c r="M28" s="170"/>
      <c r="N28" s="178"/>
      <c r="O28" s="179"/>
      <c r="P28" s="170"/>
      <c r="Q28" s="178"/>
      <c r="R28" s="180"/>
      <c r="S28" s="181"/>
      <c r="T28" s="178"/>
      <c r="U28" s="181"/>
      <c r="V28" s="178"/>
      <c r="W28" s="170"/>
      <c r="X28" s="178"/>
      <c r="Y28" s="182"/>
      <c r="Z28" s="178"/>
      <c r="AA28" s="170"/>
      <c r="AB28" s="181"/>
      <c r="AC28" s="178"/>
      <c r="AD28" s="170"/>
      <c r="AE28" s="178"/>
      <c r="AF28" s="170"/>
      <c r="AG28" s="178"/>
      <c r="AH28" s="170"/>
      <c r="AI28" s="171"/>
      <c r="AJ28" s="170"/>
      <c r="AK28" s="178"/>
      <c r="AL28" s="170"/>
      <c r="AM28" s="178"/>
      <c r="AN28" s="170">
        <v>1</v>
      </c>
      <c r="AO28" s="178">
        <v>0.99199999999999999</v>
      </c>
      <c r="AP28" s="170"/>
      <c r="AQ28" s="178"/>
      <c r="AR28" s="183"/>
      <c r="AS28" s="184"/>
      <c r="AT28" s="182"/>
      <c r="AU28" s="185"/>
      <c r="AV28" s="185"/>
      <c r="AW28" s="170"/>
      <c r="AX28" s="178"/>
      <c r="AY28" s="185"/>
      <c r="AZ28" s="182"/>
      <c r="BA28" s="178"/>
      <c r="BB28" s="181"/>
      <c r="BC28" s="178"/>
      <c r="BD28" s="185"/>
      <c r="BE28" s="167"/>
      <c r="BF28" s="168"/>
      <c r="BG28" s="169"/>
      <c r="BH28" s="168"/>
      <c r="BI28" s="169">
        <v>2.9000000000000001E-2</v>
      </c>
      <c r="BJ28" s="168">
        <v>75.261269999999996</v>
      </c>
      <c r="BK28" s="169">
        <v>3.0000000000000001E-3</v>
      </c>
      <c r="BL28" s="168">
        <v>3.6107900000000002</v>
      </c>
      <c r="BM28" s="169"/>
      <c r="BN28" s="168"/>
      <c r="BO28" s="169">
        <v>3</v>
      </c>
      <c r="BP28" s="168">
        <v>7.7469999999999999</v>
      </c>
      <c r="BQ28" s="169"/>
      <c r="BR28" s="168"/>
      <c r="BS28" s="169">
        <v>30</v>
      </c>
      <c r="BT28" s="168">
        <v>47.317</v>
      </c>
      <c r="BU28" s="169">
        <v>2</v>
      </c>
      <c r="BV28" s="168">
        <v>11.234999999999999</v>
      </c>
      <c r="BW28" s="169">
        <f t="shared" si="3"/>
        <v>0.99199999999999999</v>
      </c>
      <c r="BX28" s="170">
        <f t="shared" si="7"/>
        <v>86.61905999999999</v>
      </c>
      <c r="BY28" s="171">
        <f t="shared" si="8"/>
        <v>58.552</v>
      </c>
      <c r="BZ28" s="172">
        <f t="shared" si="0"/>
        <v>146.16306</v>
      </c>
    </row>
    <row r="29" spans="1:78" ht="18.75" customHeight="1" x14ac:dyDescent="0.3">
      <c r="A29" s="149">
        <f t="shared" si="6"/>
        <v>20</v>
      </c>
      <c r="B29" s="173" t="s">
        <v>81</v>
      </c>
      <c r="C29" s="174">
        <v>1966</v>
      </c>
      <c r="D29" s="174">
        <v>5</v>
      </c>
      <c r="E29" s="174">
        <v>60</v>
      </c>
      <c r="F29" s="175">
        <v>2520.5</v>
      </c>
      <c r="G29" s="175">
        <v>2520.5</v>
      </c>
      <c r="H29" s="174">
        <v>3</v>
      </c>
      <c r="I29" s="176">
        <v>6.4</v>
      </c>
      <c r="J29" s="177">
        <v>6.95</v>
      </c>
      <c r="K29" s="155">
        <f t="shared" si="1"/>
        <v>201.89205000000001</v>
      </c>
      <c r="L29" s="156">
        <f t="shared" si="2"/>
        <v>192.50406967500001</v>
      </c>
      <c r="M29" s="170"/>
      <c r="N29" s="178"/>
      <c r="O29" s="179"/>
      <c r="P29" s="170"/>
      <c r="Q29" s="178"/>
      <c r="R29" s="180"/>
      <c r="S29" s="181"/>
      <c r="T29" s="178"/>
      <c r="U29" s="181"/>
      <c r="V29" s="178"/>
      <c r="W29" s="170"/>
      <c r="X29" s="178"/>
      <c r="Y29" s="182"/>
      <c r="Z29" s="178"/>
      <c r="AA29" s="170"/>
      <c r="AB29" s="181"/>
      <c r="AC29" s="178"/>
      <c r="AD29" s="170"/>
      <c r="AE29" s="178"/>
      <c r="AF29" s="170"/>
      <c r="AG29" s="178"/>
      <c r="AH29" s="170"/>
      <c r="AI29" s="171"/>
      <c r="AJ29" s="170"/>
      <c r="AK29" s="178"/>
      <c r="AL29" s="170"/>
      <c r="AM29" s="178"/>
      <c r="AN29" s="170"/>
      <c r="AO29" s="178"/>
      <c r="AP29" s="170"/>
      <c r="AQ29" s="178"/>
      <c r="AR29" s="183"/>
      <c r="AS29" s="184"/>
      <c r="AT29" s="182"/>
      <c r="AU29" s="185"/>
      <c r="AV29" s="185"/>
      <c r="AW29" s="170"/>
      <c r="AX29" s="178"/>
      <c r="AY29" s="185"/>
      <c r="AZ29" s="182"/>
      <c r="BA29" s="178"/>
      <c r="BB29" s="181">
        <v>10</v>
      </c>
      <c r="BC29" s="178">
        <v>6.28</v>
      </c>
      <c r="BD29" s="185">
        <v>6.4050000000000002</v>
      </c>
      <c r="BE29" s="167">
        <v>8.0000000000000002E-3</v>
      </c>
      <c r="BF29" s="168">
        <v>17.033999999999999</v>
      </c>
      <c r="BG29" s="169"/>
      <c r="BH29" s="168"/>
      <c r="BI29" s="169">
        <v>2E-3</v>
      </c>
      <c r="BJ29" s="168">
        <v>4.3490000000000002</v>
      </c>
      <c r="BK29" s="169"/>
      <c r="BL29" s="168"/>
      <c r="BM29" s="169">
        <v>1</v>
      </c>
      <c r="BN29" s="168">
        <v>12.366</v>
      </c>
      <c r="BO29" s="169">
        <v>2</v>
      </c>
      <c r="BP29" s="168">
        <v>3.0449999999999999</v>
      </c>
      <c r="BQ29" s="169"/>
      <c r="BR29" s="168"/>
      <c r="BS29" s="169"/>
      <c r="BT29" s="168"/>
      <c r="BU29" s="169">
        <v>2</v>
      </c>
      <c r="BV29" s="168">
        <v>10.661</v>
      </c>
      <c r="BW29" s="169">
        <f t="shared" si="3"/>
        <v>12.685</v>
      </c>
      <c r="BX29" s="170">
        <f t="shared" si="7"/>
        <v>36.793999999999997</v>
      </c>
      <c r="BY29" s="171">
        <f t="shared" si="8"/>
        <v>10.661</v>
      </c>
      <c r="BZ29" s="172">
        <f t="shared" si="0"/>
        <v>60.14</v>
      </c>
    </row>
    <row r="30" spans="1:78" ht="18.75" customHeight="1" x14ac:dyDescent="0.3">
      <c r="A30" s="149">
        <f t="shared" si="6"/>
        <v>21</v>
      </c>
      <c r="B30" s="173" t="s">
        <v>82</v>
      </c>
      <c r="C30" s="174">
        <v>1961</v>
      </c>
      <c r="D30" s="174">
        <v>4</v>
      </c>
      <c r="E30" s="174">
        <v>32</v>
      </c>
      <c r="F30" s="175">
        <v>1276.5999999999999</v>
      </c>
      <c r="G30" s="175">
        <v>1276.5999999999999</v>
      </c>
      <c r="H30" s="174">
        <v>2</v>
      </c>
      <c r="I30" s="176">
        <v>6.4</v>
      </c>
      <c r="J30" s="177">
        <v>6.95</v>
      </c>
      <c r="K30" s="155">
        <f t="shared" si="1"/>
        <v>102.25566000000001</v>
      </c>
      <c r="L30" s="156">
        <f t="shared" si="2"/>
        <v>97.500771810000003</v>
      </c>
      <c r="M30" s="170"/>
      <c r="N30" s="178"/>
      <c r="O30" s="179"/>
      <c r="P30" s="170"/>
      <c r="Q30" s="178"/>
      <c r="R30" s="180"/>
      <c r="S30" s="181"/>
      <c r="T30" s="178"/>
      <c r="U30" s="181"/>
      <c r="V30" s="178"/>
      <c r="W30" s="170"/>
      <c r="X30" s="178"/>
      <c r="Y30" s="182"/>
      <c r="Z30" s="178"/>
      <c r="AA30" s="170"/>
      <c r="AB30" s="181"/>
      <c r="AC30" s="178"/>
      <c r="AD30" s="170"/>
      <c r="AE30" s="178"/>
      <c r="AF30" s="170"/>
      <c r="AG30" s="178"/>
      <c r="AH30" s="170">
        <v>3</v>
      </c>
      <c r="AI30" s="171">
        <v>3.4359999999999999</v>
      </c>
      <c r="AJ30" s="170"/>
      <c r="AK30" s="178"/>
      <c r="AL30" s="170"/>
      <c r="AM30" s="178"/>
      <c r="AN30" s="170"/>
      <c r="AO30" s="178"/>
      <c r="AP30" s="170"/>
      <c r="AQ30" s="178"/>
      <c r="AR30" s="183"/>
      <c r="AS30" s="184"/>
      <c r="AT30" s="182"/>
      <c r="AU30" s="185"/>
      <c r="AV30" s="185"/>
      <c r="AW30" s="170"/>
      <c r="AX30" s="178"/>
      <c r="AY30" s="185"/>
      <c r="AZ30" s="182"/>
      <c r="BA30" s="178"/>
      <c r="BB30" s="181"/>
      <c r="BC30" s="178"/>
      <c r="BD30" s="185">
        <v>190.56748999999999</v>
      </c>
      <c r="BE30" s="167"/>
      <c r="BF30" s="168"/>
      <c r="BG30" s="169"/>
      <c r="BH30" s="168"/>
      <c r="BI30" s="169"/>
      <c r="BJ30" s="168"/>
      <c r="BK30" s="169"/>
      <c r="BL30" s="168"/>
      <c r="BM30" s="169"/>
      <c r="BN30" s="168"/>
      <c r="BO30" s="169">
        <v>3</v>
      </c>
      <c r="BP30" s="168">
        <v>3.077</v>
      </c>
      <c r="BQ30" s="169">
        <v>1.4999999999999999E-2</v>
      </c>
      <c r="BR30" s="168">
        <v>3.3</v>
      </c>
      <c r="BS30" s="169"/>
      <c r="BT30" s="168"/>
      <c r="BU30" s="169"/>
      <c r="BV30" s="168"/>
      <c r="BW30" s="169">
        <f t="shared" si="3"/>
        <v>194.00349</v>
      </c>
      <c r="BX30" s="170">
        <f t="shared" si="7"/>
        <v>3.077</v>
      </c>
      <c r="BY30" s="171">
        <f t="shared" si="8"/>
        <v>3.3</v>
      </c>
      <c r="BZ30" s="172">
        <f t="shared" si="0"/>
        <v>200.38049000000001</v>
      </c>
    </row>
    <row r="31" spans="1:78" ht="18.75" customHeight="1" x14ac:dyDescent="0.3">
      <c r="A31" s="149">
        <f t="shared" si="6"/>
        <v>22</v>
      </c>
      <c r="B31" s="173" t="s">
        <v>83</v>
      </c>
      <c r="C31" s="174">
        <v>1959</v>
      </c>
      <c r="D31" s="174">
        <v>3</v>
      </c>
      <c r="E31" s="174">
        <v>18</v>
      </c>
      <c r="F31" s="175">
        <v>1162.3</v>
      </c>
      <c r="G31" s="175">
        <v>1162.3</v>
      </c>
      <c r="H31" s="174">
        <v>3</v>
      </c>
      <c r="I31" s="176">
        <v>6.4</v>
      </c>
      <c r="J31" s="177">
        <v>6.95</v>
      </c>
      <c r="K31" s="155">
        <f t="shared" si="1"/>
        <v>93.100229999999996</v>
      </c>
      <c r="L31" s="156">
        <f t="shared" si="2"/>
        <v>88.771069304999997</v>
      </c>
      <c r="M31" s="170"/>
      <c r="N31" s="178"/>
      <c r="O31" s="179"/>
      <c r="P31" s="170">
        <v>1.7999999999999999E-2</v>
      </c>
      <c r="Q31" s="178">
        <v>14.117000000000001</v>
      </c>
      <c r="R31" s="180"/>
      <c r="S31" s="181"/>
      <c r="T31" s="178"/>
      <c r="U31" s="181"/>
      <c r="V31" s="178"/>
      <c r="W31" s="170"/>
      <c r="X31" s="178"/>
      <c r="Y31" s="182"/>
      <c r="Z31" s="178"/>
      <c r="AA31" s="170"/>
      <c r="AB31" s="181"/>
      <c r="AC31" s="178"/>
      <c r="AD31" s="170"/>
      <c r="AE31" s="178"/>
      <c r="AF31" s="170"/>
      <c r="AG31" s="178"/>
      <c r="AH31" s="170">
        <v>8</v>
      </c>
      <c r="AI31" s="171">
        <v>8.7360000000000007</v>
      </c>
      <c r="AJ31" s="170"/>
      <c r="AK31" s="178"/>
      <c r="AL31" s="170"/>
      <c r="AM31" s="178"/>
      <c r="AN31" s="170"/>
      <c r="AO31" s="178"/>
      <c r="AP31" s="170"/>
      <c r="AQ31" s="178"/>
      <c r="AR31" s="183">
        <v>1</v>
      </c>
      <c r="AS31" s="184">
        <v>0.436</v>
      </c>
      <c r="AT31" s="182"/>
      <c r="AU31" s="185"/>
      <c r="AV31" s="185"/>
      <c r="AW31" s="170">
        <v>2</v>
      </c>
      <c r="AX31" s="178">
        <v>12.59</v>
      </c>
      <c r="AY31" s="185"/>
      <c r="AZ31" s="182"/>
      <c r="BA31" s="178"/>
      <c r="BB31" s="181">
        <v>18</v>
      </c>
      <c r="BC31" s="178">
        <v>9.4130000000000003</v>
      </c>
      <c r="BD31" s="185">
        <v>216.29900000000001</v>
      </c>
      <c r="BE31" s="167"/>
      <c r="BF31" s="168"/>
      <c r="BG31" s="169"/>
      <c r="BH31" s="168"/>
      <c r="BI31" s="169"/>
      <c r="BJ31" s="168"/>
      <c r="BK31" s="169"/>
      <c r="BL31" s="168"/>
      <c r="BM31" s="169"/>
      <c r="BN31" s="168"/>
      <c r="BO31" s="169">
        <v>3</v>
      </c>
      <c r="BP31" s="168">
        <v>3.3260000000000001</v>
      </c>
      <c r="BQ31" s="169"/>
      <c r="BR31" s="168"/>
      <c r="BS31" s="169"/>
      <c r="BT31" s="168"/>
      <c r="BU31" s="169">
        <v>1</v>
      </c>
      <c r="BV31" s="168">
        <v>8.2460000000000004</v>
      </c>
      <c r="BW31" s="169">
        <f t="shared" si="3"/>
        <v>261.59100000000001</v>
      </c>
      <c r="BX31" s="170">
        <f t="shared" si="7"/>
        <v>3.3260000000000001</v>
      </c>
      <c r="BY31" s="171">
        <f t="shared" si="8"/>
        <v>8.2460000000000004</v>
      </c>
      <c r="BZ31" s="172">
        <f t="shared" si="0"/>
        <v>273.16300000000001</v>
      </c>
    </row>
    <row r="32" spans="1:78" ht="18.75" customHeight="1" x14ac:dyDescent="0.3">
      <c r="A32" s="149">
        <f t="shared" si="6"/>
        <v>23</v>
      </c>
      <c r="B32" s="173" t="s">
        <v>84</v>
      </c>
      <c r="C32" s="174">
        <v>1960</v>
      </c>
      <c r="D32" s="174">
        <v>3</v>
      </c>
      <c r="E32" s="174">
        <v>24</v>
      </c>
      <c r="F32" s="175">
        <v>939.9</v>
      </c>
      <c r="G32" s="175">
        <v>939.9</v>
      </c>
      <c r="H32" s="174">
        <v>2</v>
      </c>
      <c r="I32" s="176">
        <v>6.4</v>
      </c>
      <c r="J32" s="177">
        <v>6.95</v>
      </c>
      <c r="K32" s="155">
        <f t="shared" si="1"/>
        <v>75.285989999999998</v>
      </c>
      <c r="L32" s="156">
        <f t="shared" si="2"/>
        <v>71.785191464999997</v>
      </c>
      <c r="M32" s="170"/>
      <c r="N32" s="178"/>
      <c r="O32" s="179"/>
      <c r="P32" s="170"/>
      <c r="Q32" s="178"/>
      <c r="R32" s="180"/>
      <c r="S32" s="181"/>
      <c r="T32" s="178"/>
      <c r="U32" s="181"/>
      <c r="V32" s="178"/>
      <c r="W32" s="170"/>
      <c r="X32" s="178"/>
      <c r="Y32" s="182"/>
      <c r="Z32" s="178"/>
      <c r="AA32" s="170"/>
      <c r="AB32" s="181"/>
      <c r="AC32" s="178"/>
      <c r="AD32" s="170"/>
      <c r="AE32" s="178"/>
      <c r="AF32" s="170"/>
      <c r="AG32" s="178"/>
      <c r="AH32" s="170"/>
      <c r="AI32" s="171"/>
      <c r="AJ32" s="170"/>
      <c r="AK32" s="178"/>
      <c r="AL32" s="170"/>
      <c r="AM32" s="178"/>
      <c r="AN32" s="170"/>
      <c r="AO32" s="178"/>
      <c r="AP32" s="170"/>
      <c r="AQ32" s="178"/>
      <c r="AR32" s="183"/>
      <c r="AS32" s="184"/>
      <c r="AT32" s="182"/>
      <c r="AU32" s="185"/>
      <c r="AV32" s="185"/>
      <c r="AW32" s="170"/>
      <c r="AX32" s="178"/>
      <c r="AY32" s="185"/>
      <c r="AZ32" s="182"/>
      <c r="BA32" s="178"/>
      <c r="BB32" s="181"/>
      <c r="BC32" s="178"/>
      <c r="BD32" s="185">
        <v>26.929990000000004</v>
      </c>
      <c r="BE32" s="167"/>
      <c r="BF32" s="168"/>
      <c r="BG32" s="169"/>
      <c r="BH32" s="168"/>
      <c r="BI32" s="169"/>
      <c r="BJ32" s="168"/>
      <c r="BK32" s="169">
        <v>1.5E-3</v>
      </c>
      <c r="BL32" s="168">
        <v>2.7010000000000001</v>
      </c>
      <c r="BM32" s="169"/>
      <c r="BN32" s="168"/>
      <c r="BO32" s="169">
        <v>6</v>
      </c>
      <c r="BP32" s="168">
        <v>6.5880000000000001</v>
      </c>
      <c r="BQ32" s="169"/>
      <c r="BR32" s="168"/>
      <c r="BS32" s="169"/>
      <c r="BT32" s="168"/>
      <c r="BU32" s="169"/>
      <c r="BV32" s="168"/>
      <c r="BW32" s="169">
        <f t="shared" si="3"/>
        <v>26.929990000000004</v>
      </c>
      <c r="BX32" s="170">
        <f t="shared" si="7"/>
        <v>9.2889999999999997</v>
      </c>
      <c r="BY32" s="171">
        <f t="shared" si="8"/>
        <v>0</v>
      </c>
      <c r="BZ32" s="172">
        <f t="shared" si="0"/>
        <v>36.218990000000005</v>
      </c>
    </row>
    <row r="33" spans="1:78" ht="18.75" customHeight="1" x14ac:dyDescent="0.3">
      <c r="A33" s="149">
        <f t="shared" si="6"/>
        <v>24</v>
      </c>
      <c r="B33" s="173" t="s">
        <v>85</v>
      </c>
      <c r="C33" s="174">
        <v>1969</v>
      </c>
      <c r="D33" s="174">
        <v>5</v>
      </c>
      <c r="E33" s="174">
        <v>80</v>
      </c>
      <c r="F33" s="175">
        <v>3543.4</v>
      </c>
      <c r="G33" s="175">
        <v>3543.4</v>
      </c>
      <c r="H33" s="174">
        <v>4</v>
      </c>
      <c r="I33" s="176">
        <v>6.4</v>
      </c>
      <c r="J33" s="177">
        <v>6.95</v>
      </c>
      <c r="K33" s="155">
        <f t="shared" si="1"/>
        <v>283.82633999999996</v>
      </c>
      <c r="L33" s="156">
        <f t="shared" si="2"/>
        <v>270.62841518999994</v>
      </c>
      <c r="M33" s="170"/>
      <c r="N33" s="178"/>
      <c r="O33" s="179"/>
      <c r="P33" s="170"/>
      <c r="Q33" s="178"/>
      <c r="R33" s="180"/>
      <c r="S33" s="181"/>
      <c r="T33" s="178"/>
      <c r="U33" s="181"/>
      <c r="V33" s="178"/>
      <c r="W33" s="170">
        <v>6.0000000000000001E-3</v>
      </c>
      <c r="X33" s="178">
        <v>5.6840000000000002</v>
      </c>
      <c r="Y33" s="182"/>
      <c r="Z33" s="178"/>
      <c r="AA33" s="170"/>
      <c r="AB33" s="181"/>
      <c r="AC33" s="178"/>
      <c r="AD33" s="170"/>
      <c r="AE33" s="178"/>
      <c r="AF33" s="170">
        <v>4.0000000000000001E-3</v>
      </c>
      <c r="AG33" s="178">
        <v>6.3090000000000002</v>
      </c>
      <c r="AH33" s="170">
        <v>4</v>
      </c>
      <c r="AI33" s="171">
        <v>1.806</v>
      </c>
      <c r="AJ33" s="170"/>
      <c r="AK33" s="178"/>
      <c r="AL33" s="170"/>
      <c r="AM33" s="178"/>
      <c r="AN33" s="170">
        <v>2</v>
      </c>
      <c r="AO33" s="178">
        <v>5.2110000000000003</v>
      </c>
      <c r="AP33" s="170"/>
      <c r="AQ33" s="178"/>
      <c r="AR33" s="183"/>
      <c r="AS33" s="184"/>
      <c r="AT33" s="182"/>
      <c r="AU33" s="185"/>
      <c r="AV33" s="185"/>
      <c r="AW33" s="170"/>
      <c r="AX33" s="178"/>
      <c r="AY33" s="185"/>
      <c r="AZ33" s="182"/>
      <c r="BA33" s="178"/>
      <c r="BB33" s="181"/>
      <c r="BC33" s="178"/>
      <c r="BD33" s="185">
        <v>14.845000000000001</v>
      </c>
      <c r="BE33" s="167"/>
      <c r="BF33" s="168"/>
      <c r="BG33" s="169">
        <v>6.0000000000000001E-3</v>
      </c>
      <c r="BH33" s="168">
        <v>13.07</v>
      </c>
      <c r="BI33" s="169">
        <v>6.0000000000000001E-3</v>
      </c>
      <c r="BJ33" s="168">
        <v>17.937000000000001</v>
      </c>
      <c r="BK33" s="169">
        <v>3.0000000000000001E-3</v>
      </c>
      <c r="BL33" s="168">
        <v>4.9290000000000003</v>
      </c>
      <c r="BM33" s="169"/>
      <c r="BN33" s="168"/>
      <c r="BO33" s="169">
        <v>4</v>
      </c>
      <c r="BP33" s="168">
        <v>22.102</v>
      </c>
      <c r="BQ33" s="169"/>
      <c r="BR33" s="168"/>
      <c r="BS33" s="169">
        <v>6</v>
      </c>
      <c r="BT33" s="168">
        <v>10.196999999999999</v>
      </c>
      <c r="BU33" s="169"/>
      <c r="BV33" s="168"/>
      <c r="BW33" s="169">
        <f t="shared" si="3"/>
        <v>33.854999999999997</v>
      </c>
      <c r="BX33" s="170">
        <f t="shared" si="7"/>
        <v>58.037999999999997</v>
      </c>
      <c r="BY33" s="171">
        <f t="shared" si="8"/>
        <v>10.196999999999999</v>
      </c>
      <c r="BZ33" s="172">
        <f t="shared" si="0"/>
        <v>102.09</v>
      </c>
    </row>
    <row r="34" spans="1:78" ht="18.75" customHeight="1" x14ac:dyDescent="0.3">
      <c r="A34" s="149">
        <f t="shared" si="6"/>
        <v>25</v>
      </c>
      <c r="B34" s="173" t="s">
        <v>86</v>
      </c>
      <c r="C34" s="174">
        <v>1959</v>
      </c>
      <c r="D34" s="174">
        <v>2</v>
      </c>
      <c r="E34" s="174">
        <v>12</v>
      </c>
      <c r="F34" s="175">
        <v>596.4</v>
      </c>
      <c r="G34" s="175">
        <v>596.4</v>
      </c>
      <c r="H34" s="174">
        <v>2</v>
      </c>
      <c r="I34" s="176">
        <v>6.4</v>
      </c>
      <c r="J34" s="177">
        <v>6.95</v>
      </c>
      <c r="K34" s="155">
        <f t="shared" si="1"/>
        <v>47.771639999999998</v>
      </c>
      <c r="L34" s="156">
        <f t="shared" si="2"/>
        <v>45.550258739999997</v>
      </c>
      <c r="M34" s="170"/>
      <c r="N34" s="178"/>
      <c r="O34" s="179"/>
      <c r="P34" s="170">
        <v>4.3999999999999997E-2</v>
      </c>
      <c r="Q34" s="178">
        <v>45.466000000000001</v>
      </c>
      <c r="R34" s="180"/>
      <c r="S34" s="181"/>
      <c r="T34" s="178"/>
      <c r="U34" s="181"/>
      <c r="V34" s="178"/>
      <c r="W34" s="170"/>
      <c r="X34" s="178"/>
      <c r="Y34" s="182"/>
      <c r="Z34" s="178"/>
      <c r="AA34" s="170">
        <v>2.5000000000000001E-2</v>
      </c>
      <c r="AB34" s="181">
        <v>1</v>
      </c>
      <c r="AC34" s="178">
        <v>104.261</v>
      </c>
      <c r="AD34" s="170"/>
      <c r="AE34" s="178"/>
      <c r="AF34" s="170"/>
      <c r="AG34" s="178"/>
      <c r="AH34" s="170"/>
      <c r="AI34" s="171"/>
      <c r="AJ34" s="170"/>
      <c r="AK34" s="178"/>
      <c r="AL34" s="170"/>
      <c r="AM34" s="178"/>
      <c r="AN34" s="170"/>
      <c r="AO34" s="178"/>
      <c r="AP34" s="170"/>
      <c r="AQ34" s="178"/>
      <c r="AR34" s="183">
        <v>4</v>
      </c>
      <c r="AS34" s="184">
        <v>2.831</v>
      </c>
      <c r="AT34" s="182"/>
      <c r="AU34" s="185"/>
      <c r="AV34" s="185"/>
      <c r="AW34" s="170"/>
      <c r="AX34" s="178"/>
      <c r="AY34" s="185"/>
      <c r="AZ34" s="182"/>
      <c r="BA34" s="178"/>
      <c r="BB34" s="181"/>
      <c r="BC34" s="178"/>
      <c r="BD34" s="185">
        <v>2.5559500000000002</v>
      </c>
      <c r="BE34" s="167"/>
      <c r="BF34" s="168"/>
      <c r="BG34" s="169">
        <v>2E-3</v>
      </c>
      <c r="BH34" s="168">
        <v>3.6857199999999999</v>
      </c>
      <c r="BI34" s="169">
        <v>3.0000000000000001E-3</v>
      </c>
      <c r="BJ34" s="168">
        <v>10.75985</v>
      </c>
      <c r="BK34" s="169"/>
      <c r="BL34" s="168"/>
      <c r="BM34" s="169"/>
      <c r="BN34" s="168"/>
      <c r="BO34" s="169"/>
      <c r="BP34" s="168"/>
      <c r="BQ34" s="169"/>
      <c r="BR34" s="168"/>
      <c r="BS34" s="169"/>
      <c r="BT34" s="168"/>
      <c r="BU34" s="169"/>
      <c r="BV34" s="168"/>
      <c r="BW34" s="169">
        <f t="shared" si="3"/>
        <v>155.11394999999999</v>
      </c>
      <c r="BX34" s="170">
        <f t="shared" si="7"/>
        <v>14.44557</v>
      </c>
      <c r="BY34" s="171">
        <f t="shared" si="8"/>
        <v>0</v>
      </c>
      <c r="BZ34" s="172">
        <f t="shared" si="0"/>
        <v>169.55951999999999</v>
      </c>
    </row>
    <row r="35" spans="1:78" ht="17.25" customHeight="1" x14ac:dyDescent="0.3">
      <c r="A35" s="149">
        <f t="shared" si="6"/>
        <v>26</v>
      </c>
      <c r="B35" s="173" t="s">
        <v>87</v>
      </c>
      <c r="C35" s="174" t="s">
        <v>63</v>
      </c>
      <c r="D35" s="174">
        <v>3</v>
      </c>
      <c r="E35" s="174">
        <v>18</v>
      </c>
      <c r="F35" s="175">
        <v>984.9</v>
      </c>
      <c r="G35" s="175">
        <v>984.9</v>
      </c>
      <c r="H35" s="174">
        <v>1</v>
      </c>
      <c r="I35" s="176">
        <v>6.4</v>
      </c>
      <c r="J35" s="177">
        <v>6.95</v>
      </c>
      <c r="K35" s="155">
        <f t="shared" si="1"/>
        <v>78.89049</v>
      </c>
      <c r="L35" s="156">
        <f t="shared" si="2"/>
        <v>75.222082215</v>
      </c>
      <c r="M35" s="170"/>
      <c r="N35" s="178"/>
      <c r="O35" s="179"/>
      <c r="P35" s="170"/>
      <c r="Q35" s="178"/>
      <c r="R35" s="180"/>
      <c r="S35" s="181"/>
      <c r="T35" s="178"/>
      <c r="U35" s="181"/>
      <c r="V35" s="178"/>
      <c r="W35" s="170"/>
      <c r="X35" s="178"/>
      <c r="Y35" s="182"/>
      <c r="Z35" s="178"/>
      <c r="AA35" s="170"/>
      <c r="AB35" s="181"/>
      <c r="AC35" s="178"/>
      <c r="AD35" s="170"/>
      <c r="AE35" s="178"/>
      <c r="AF35" s="170"/>
      <c r="AG35" s="178"/>
      <c r="AH35" s="170"/>
      <c r="AI35" s="171"/>
      <c r="AJ35" s="170"/>
      <c r="AK35" s="178"/>
      <c r="AL35" s="170"/>
      <c r="AM35" s="178"/>
      <c r="AN35" s="170"/>
      <c r="AO35" s="178"/>
      <c r="AP35" s="170"/>
      <c r="AQ35" s="178"/>
      <c r="AR35" s="183"/>
      <c r="AS35" s="184"/>
      <c r="AT35" s="182"/>
      <c r="AU35" s="185"/>
      <c r="AV35" s="185"/>
      <c r="AW35" s="170"/>
      <c r="AX35" s="178"/>
      <c r="AY35" s="185"/>
      <c r="AZ35" s="182">
        <v>2E-3</v>
      </c>
      <c r="BA35" s="178">
        <v>2.8809999999999998</v>
      </c>
      <c r="BB35" s="181"/>
      <c r="BC35" s="178"/>
      <c r="BD35" s="185"/>
      <c r="BE35" s="167"/>
      <c r="BF35" s="168"/>
      <c r="BG35" s="169"/>
      <c r="BH35" s="168"/>
      <c r="BI35" s="169">
        <v>4.0000000000000001E-3</v>
      </c>
      <c r="BJ35" s="168">
        <v>12.9</v>
      </c>
      <c r="BK35" s="169"/>
      <c r="BL35" s="168"/>
      <c r="BM35" s="169"/>
      <c r="BN35" s="168"/>
      <c r="BO35" s="169">
        <v>1</v>
      </c>
      <c r="BP35" s="168">
        <v>2.8130000000000002</v>
      </c>
      <c r="BQ35" s="169"/>
      <c r="BR35" s="168"/>
      <c r="BS35" s="169"/>
      <c r="BT35" s="168"/>
      <c r="BU35" s="169">
        <v>1</v>
      </c>
      <c r="BV35" s="168">
        <v>9.0139999999999993</v>
      </c>
      <c r="BW35" s="169">
        <f t="shared" si="3"/>
        <v>2.8809999999999998</v>
      </c>
      <c r="BX35" s="170">
        <f t="shared" si="7"/>
        <v>15.713000000000001</v>
      </c>
      <c r="BY35" s="171">
        <f t="shared" si="8"/>
        <v>9.0139999999999993</v>
      </c>
      <c r="BZ35" s="172">
        <f t="shared" si="0"/>
        <v>27.608000000000001</v>
      </c>
    </row>
    <row r="36" spans="1:78" ht="18.75" customHeight="1" x14ac:dyDescent="0.3">
      <c r="A36" s="149">
        <f t="shared" si="6"/>
        <v>27</v>
      </c>
      <c r="B36" s="173" t="s">
        <v>88</v>
      </c>
      <c r="C36" s="174">
        <v>1981</v>
      </c>
      <c r="D36" s="174">
        <v>5</v>
      </c>
      <c r="E36" s="174">
        <v>60</v>
      </c>
      <c r="F36" s="175">
        <v>2794.31</v>
      </c>
      <c r="G36" s="175">
        <v>2794.31</v>
      </c>
      <c r="H36" s="174">
        <v>4</v>
      </c>
      <c r="I36" s="176">
        <v>6.4</v>
      </c>
      <c r="J36" s="177">
        <v>6.95</v>
      </c>
      <c r="K36" s="155">
        <f t="shared" si="1"/>
        <v>223.82423099999997</v>
      </c>
      <c r="L36" s="156">
        <f t="shared" si="2"/>
        <v>213.41640425849997</v>
      </c>
      <c r="M36" s="170">
        <v>0.01</v>
      </c>
      <c r="N36" s="178">
        <v>7.4458900000000003</v>
      </c>
      <c r="O36" s="179"/>
      <c r="P36" s="170"/>
      <c r="Q36" s="178"/>
      <c r="R36" s="180"/>
      <c r="S36" s="181"/>
      <c r="T36" s="178"/>
      <c r="U36" s="181"/>
      <c r="V36" s="178"/>
      <c r="W36" s="170"/>
      <c r="X36" s="178"/>
      <c r="Y36" s="182"/>
      <c r="Z36" s="178"/>
      <c r="AA36" s="170"/>
      <c r="AB36" s="181"/>
      <c r="AC36" s="178"/>
      <c r="AD36" s="170"/>
      <c r="AE36" s="178"/>
      <c r="AF36" s="170"/>
      <c r="AG36" s="178"/>
      <c r="AH36" s="170"/>
      <c r="AI36" s="171"/>
      <c r="AJ36" s="170"/>
      <c r="AK36" s="178"/>
      <c r="AL36" s="170"/>
      <c r="AM36" s="178"/>
      <c r="AN36" s="170"/>
      <c r="AO36" s="178"/>
      <c r="AP36" s="170"/>
      <c r="AQ36" s="178"/>
      <c r="AR36" s="183"/>
      <c r="AS36" s="184"/>
      <c r="AT36" s="182"/>
      <c r="AU36" s="185"/>
      <c r="AV36" s="185"/>
      <c r="AW36" s="170"/>
      <c r="AX36" s="178"/>
      <c r="AY36" s="185"/>
      <c r="AZ36" s="182"/>
      <c r="BA36" s="178"/>
      <c r="BB36" s="181"/>
      <c r="BC36" s="178"/>
      <c r="BD36" s="185">
        <v>14.102</v>
      </c>
      <c r="BE36" s="167">
        <v>1.7999999999999999E-2</v>
      </c>
      <c r="BF36" s="168">
        <v>34.536000000000001</v>
      </c>
      <c r="BG36" s="169">
        <v>1.6E-2</v>
      </c>
      <c r="BH36" s="168">
        <v>40.073</v>
      </c>
      <c r="BI36" s="169">
        <v>0.01</v>
      </c>
      <c r="BJ36" s="168">
        <v>20.218</v>
      </c>
      <c r="BK36" s="169">
        <v>0.02</v>
      </c>
      <c r="BL36" s="168">
        <v>46.92</v>
      </c>
      <c r="BM36" s="169"/>
      <c r="BN36" s="168"/>
      <c r="BO36" s="169">
        <v>42</v>
      </c>
      <c r="BP36" s="168">
        <v>60.04</v>
      </c>
      <c r="BQ36" s="169"/>
      <c r="BR36" s="168"/>
      <c r="BS36" s="169"/>
      <c r="BT36" s="168"/>
      <c r="BU36" s="169">
        <v>1</v>
      </c>
      <c r="BV36" s="168">
        <v>5.2220000000000004</v>
      </c>
      <c r="BW36" s="169">
        <f t="shared" si="3"/>
        <v>21.547890000000002</v>
      </c>
      <c r="BX36" s="170">
        <f t="shared" si="7"/>
        <v>201.78700000000001</v>
      </c>
      <c r="BY36" s="171">
        <f t="shared" si="8"/>
        <v>5.2220000000000004</v>
      </c>
      <c r="BZ36" s="172">
        <f t="shared" si="0"/>
        <v>228.55689000000001</v>
      </c>
    </row>
    <row r="37" spans="1:78" ht="18.75" customHeight="1" x14ac:dyDescent="0.3">
      <c r="A37" s="149">
        <f t="shared" si="6"/>
        <v>28</v>
      </c>
      <c r="B37" s="173" t="s">
        <v>89</v>
      </c>
      <c r="C37" s="174">
        <v>1979</v>
      </c>
      <c r="D37" s="174" t="s">
        <v>90</v>
      </c>
      <c r="E37" s="174">
        <v>88</v>
      </c>
      <c r="F37" s="175">
        <v>4360.3</v>
      </c>
      <c r="G37" s="175">
        <v>4360.3</v>
      </c>
      <c r="H37" s="174">
        <v>5</v>
      </c>
      <c r="I37" s="176">
        <v>6.4</v>
      </c>
      <c r="J37" s="177">
        <v>6.95</v>
      </c>
      <c r="K37" s="155">
        <f t="shared" si="1"/>
        <v>349.26003000000003</v>
      </c>
      <c r="L37" s="156">
        <f t="shared" si="2"/>
        <v>333.019438605</v>
      </c>
      <c r="M37" s="170"/>
      <c r="N37" s="178"/>
      <c r="O37" s="179"/>
      <c r="P37" s="170"/>
      <c r="Q37" s="178"/>
      <c r="R37" s="180"/>
      <c r="S37" s="181"/>
      <c r="T37" s="178"/>
      <c r="U37" s="181"/>
      <c r="V37" s="178"/>
      <c r="W37" s="170"/>
      <c r="X37" s="178"/>
      <c r="Y37" s="182"/>
      <c r="Z37" s="178"/>
      <c r="AA37" s="170"/>
      <c r="AB37" s="181"/>
      <c r="AC37" s="178"/>
      <c r="AD37" s="170"/>
      <c r="AE37" s="178"/>
      <c r="AF37" s="170"/>
      <c r="AG37" s="178"/>
      <c r="AH37" s="170"/>
      <c r="AI37" s="171"/>
      <c r="AJ37" s="170"/>
      <c r="AK37" s="178"/>
      <c r="AL37" s="170"/>
      <c r="AM37" s="178"/>
      <c r="AN37" s="170"/>
      <c r="AO37" s="178"/>
      <c r="AP37" s="170"/>
      <c r="AQ37" s="178"/>
      <c r="AR37" s="183">
        <v>5</v>
      </c>
      <c r="AS37" s="184">
        <v>24.591000000000001</v>
      </c>
      <c r="AT37" s="182"/>
      <c r="AU37" s="185"/>
      <c r="AV37" s="185"/>
      <c r="AW37" s="170"/>
      <c r="AX37" s="178"/>
      <c r="AY37" s="185"/>
      <c r="AZ37" s="182"/>
      <c r="BA37" s="178"/>
      <c r="BB37" s="181"/>
      <c r="BC37" s="178"/>
      <c r="BD37" s="185">
        <v>10.52</v>
      </c>
      <c r="BE37" s="167">
        <f>0.004+0.005</f>
        <v>9.0000000000000011E-3</v>
      </c>
      <c r="BF37" s="168">
        <v>22.788</v>
      </c>
      <c r="BG37" s="169">
        <v>2E-3</v>
      </c>
      <c r="BH37" s="168">
        <v>5.702</v>
      </c>
      <c r="BI37" s="169">
        <v>7.0000000000000001E-3</v>
      </c>
      <c r="BJ37" s="168">
        <v>10.154999999999999</v>
      </c>
      <c r="BK37" s="169">
        <v>1.2999999999999999E-2</v>
      </c>
      <c r="BL37" s="168">
        <v>12.637</v>
      </c>
      <c r="BM37" s="169"/>
      <c r="BN37" s="168"/>
      <c r="BO37" s="169">
        <v>24</v>
      </c>
      <c r="BP37" s="168">
        <v>36.128</v>
      </c>
      <c r="BQ37" s="169"/>
      <c r="BR37" s="168"/>
      <c r="BS37" s="169"/>
      <c r="BT37" s="168"/>
      <c r="BU37" s="169">
        <v>2</v>
      </c>
      <c r="BV37" s="168">
        <v>10.36903</v>
      </c>
      <c r="BW37" s="169">
        <f t="shared" si="3"/>
        <v>35.111000000000004</v>
      </c>
      <c r="BX37" s="170">
        <f t="shared" si="7"/>
        <v>87.41</v>
      </c>
      <c r="BY37" s="171">
        <f t="shared" si="8"/>
        <v>10.36903</v>
      </c>
      <c r="BZ37" s="172">
        <f t="shared" si="0"/>
        <v>132.89003</v>
      </c>
    </row>
    <row r="38" spans="1:78" ht="18.75" customHeight="1" x14ac:dyDescent="0.3">
      <c r="A38" s="149">
        <f t="shared" si="6"/>
        <v>29</v>
      </c>
      <c r="B38" s="173" t="s">
        <v>91</v>
      </c>
      <c r="C38" s="174">
        <v>1978</v>
      </c>
      <c r="D38" s="174">
        <v>5</v>
      </c>
      <c r="E38" s="174">
        <v>58</v>
      </c>
      <c r="F38" s="175">
        <v>2730.9</v>
      </c>
      <c r="G38" s="175">
        <v>2730.9</v>
      </c>
      <c r="H38" s="174">
        <v>4</v>
      </c>
      <c r="I38" s="176">
        <v>6.4</v>
      </c>
      <c r="J38" s="177">
        <v>6.95</v>
      </c>
      <c r="K38" s="155">
        <f t="shared" si="1"/>
        <v>218.74509000000003</v>
      </c>
      <c r="L38" s="156">
        <f t="shared" si="2"/>
        <v>208.57344331500005</v>
      </c>
      <c r="M38" s="170">
        <v>3.0000000000000001E-3</v>
      </c>
      <c r="N38" s="178">
        <v>2.6724399999999999</v>
      </c>
      <c r="O38" s="179"/>
      <c r="P38" s="170"/>
      <c r="Q38" s="178"/>
      <c r="R38" s="180"/>
      <c r="S38" s="181"/>
      <c r="T38" s="178"/>
      <c r="U38" s="181"/>
      <c r="V38" s="178"/>
      <c r="W38" s="170"/>
      <c r="X38" s="178"/>
      <c r="Y38" s="182">
        <v>1</v>
      </c>
      <c r="Z38" s="178">
        <v>7.7389999999999999</v>
      </c>
      <c r="AA38" s="170"/>
      <c r="AB38" s="181"/>
      <c r="AC38" s="178"/>
      <c r="AD38" s="170"/>
      <c r="AE38" s="178"/>
      <c r="AF38" s="170"/>
      <c r="AG38" s="178"/>
      <c r="AH38" s="170"/>
      <c r="AI38" s="171"/>
      <c r="AJ38" s="170"/>
      <c r="AK38" s="178"/>
      <c r="AL38" s="170"/>
      <c r="AM38" s="178"/>
      <c r="AN38" s="170"/>
      <c r="AO38" s="178"/>
      <c r="AP38" s="170"/>
      <c r="AQ38" s="178"/>
      <c r="AR38" s="183"/>
      <c r="AS38" s="184"/>
      <c r="AT38" s="182"/>
      <c r="AU38" s="185"/>
      <c r="AV38" s="185"/>
      <c r="AW38" s="170"/>
      <c r="AX38" s="178"/>
      <c r="AY38" s="185"/>
      <c r="AZ38" s="182"/>
      <c r="BA38" s="178"/>
      <c r="BB38" s="181"/>
      <c r="BC38" s="178"/>
      <c r="BD38" s="185">
        <v>0.81599999999999995</v>
      </c>
      <c r="BE38" s="167">
        <v>9.0000000000000011E-3</v>
      </c>
      <c r="BF38" s="168">
        <v>16.683</v>
      </c>
      <c r="BG38" s="169">
        <v>5.0000000000000001E-3</v>
      </c>
      <c r="BH38" s="168">
        <v>9.0820699999999999</v>
      </c>
      <c r="BI38" s="169"/>
      <c r="BJ38" s="168"/>
      <c r="BK38" s="169">
        <v>3.1E-2</v>
      </c>
      <c r="BL38" s="168">
        <v>37.869999999999997</v>
      </c>
      <c r="BM38" s="169"/>
      <c r="BN38" s="168"/>
      <c r="BO38" s="169">
        <v>17</v>
      </c>
      <c r="BP38" s="168">
        <v>28.718</v>
      </c>
      <c r="BQ38" s="169">
        <v>0.03</v>
      </c>
      <c r="BR38" s="168">
        <v>6.5701000000000001</v>
      </c>
      <c r="BS38" s="169"/>
      <c r="BT38" s="168"/>
      <c r="BU38" s="169"/>
      <c r="BV38" s="168"/>
      <c r="BW38" s="169">
        <f t="shared" si="3"/>
        <v>11.22744</v>
      </c>
      <c r="BX38" s="170">
        <f t="shared" si="7"/>
        <v>92.353070000000002</v>
      </c>
      <c r="BY38" s="171">
        <f t="shared" si="8"/>
        <v>6.5701000000000001</v>
      </c>
      <c r="BZ38" s="172">
        <f t="shared" si="0"/>
        <v>110.15061</v>
      </c>
    </row>
    <row r="39" spans="1:78" ht="18.75" customHeight="1" x14ac:dyDescent="0.3">
      <c r="A39" s="149">
        <f t="shared" si="6"/>
        <v>30</v>
      </c>
      <c r="B39" s="173" t="s">
        <v>92</v>
      </c>
      <c r="C39" s="174">
        <v>1961</v>
      </c>
      <c r="D39" s="174">
        <v>2</v>
      </c>
      <c r="E39" s="174">
        <v>24</v>
      </c>
      <c r="F39" s="175">
        <v>832.3</v>
      </c>
      <c r="G39" s="175">
        <v>832.3</v>
      </c>
      <c r="H39" s="174">
        <v>3</v>
      </c>
      <c r="I39" s="176">
        <v>6.4</v>
      </c>
      <c r="J39" s="177">
        <v>6.95</v>
      </c>
      <c r="K39" s="155">
        <f t="shared" si="1"/>
        <v>66.667229999999989</v>
      </c>
      <c r="L39" s="156">
        <f t="shared" si="2"/>
        <v>63.567203804999991</v>
      </c>
      <c r="M39" s="170"/>
      <c r="N39" s="178"/>
      <c r="O39" s="179"/>
      <c r="P39" s="170"/>
      <c r="Q39" s="178"/>
      <c r="R39" s="180"/>
      <c r="S39" s="181"/>
      <c r="T39" s="178"/>
      <c r="U39" s="181"/>
      <c r="V39" s="178"/>
      <c r="W39" s="170"/>
      <c r="X39" s="178"/>
      <c r="Y39" s="182"/>
      <c r="Z39" s="178"/>
      <c r="AA39" s="170"/>
      <c r="AB39" s="181"/>
      <c r="AC39" s="178"/>
      <c r="AD39" s="170"/>
      <c r="AE39" s="178"/>
      <c r="AF39" s="170"/>
      <c r="AG39" s="178"/>
      <c r="AH39" s="170"/>
      <c r="AI39" s="171"/>
      <c r="AJ39" s="170"/>
      <c r="AK39" s="178"/>
      <c r="AL39" s="170"/>
      <c r="AM39" s="178"/>
      <c r="AN39" s="170">
        <v>2</v>
      </c>
      <c r="AO39" s="178">
        <v>5.8150000000000004</v>
      </c>
      <c r="AP39" s="170"/>
      <c r="AQ39" s="178"/>
      <c r="AR39" s="183"/>
      <c r="AS39" s="184"/>
      <c r="AT39" s="182"/>
      <c r="AU39" s="185"/>
      <c r="AV39" s="185"/>
      <c r="AW39" s="170">
        <v>1</v>
      </c>
      <c r="AX39" s="178">
        <v>5.05931</v>
      </c>
      <c r="AY39" s="185"/>
      <c r="AZ39" s="182"/>
      <c r="BA39" s="178"/>
      <c r="BB39" s="181"/>
      <c r="BC39" s="178"/>
      <c r="BD39" s="185">
        <v>85.356999999999999</v>
      </c>
      <c r="BE39" s="167"/>
      <c r="BF39" s="168"/>
      <c r="BG39" s="169"/>
      <c r="BH39" s="168"/>
      <c r="BI39" s="169"/>
      <c r="BJ39" s="168"/>
      <c r="BK39" s="169"/>
      <c r="BL39" s="168"/>
      <c r="BM39" s="169"/>
      <c r="BN39" s="168"/>
      <c r="BO39" s="169"/>
      <c r="BP39" s="168"/>
      <c r="BQ39" s="169"/>
      <c r="BR39" s="168"/>
      <c r="BS39" s="169"/>
      <c r="BT39" s="168"/>
      <c r="BU39" s="169"/>
      <c r="BV39" s="168"/>
      <c r="BW39" s="169">
        <f t="shared" si="3"/>
        <v>96.231310000000008</v>
      </c>
      <c r="BX39" s="170">
        <f t="shared" si="7"/>
        <v>0</v>
      </c>
      <c r="BY39" s="171">
        <f t="shared" si="8"/>
        <v>0</v>
      </c>
      <c r="BZ39" s="172">
        <f t="shared" si="0"/>
        <v>96.231310000000008</v>
      </c>
    </row>
    <row r="40" spans="1:78" ht="18.75" customHeight="1" x14ac:dyDescent="0.3">
      <c r="A40" s="149">
        <f t="shared" si="6"/>
        <v>31</v>
      </c>
      <c r="B40" s="173" t="s">
        <v>93</v>
      </c>
      <c r="C40" s="174" t="s">
        <v>94</v>
      </c>
      <c r="D40" s="174">
        <v>2</v>
      </c>
      <c r="E40" s="174">
        <v>12</v>
      </c>
      <c r="F40" s="175">
        <v>618.4</v>
      </c>
      <c r="G40" s="175">
        <v>618.4</v>
      </c>
      <c r="H40" s="174">
        <v>2</v>
      </c>
      <c r="I40" s="176">
        <v>6.4</v>
      </c>
      <c r="J40" s="177">
        <v>6.95</v>
      </c>
      <c r="K40" s="155">
        <f t="shared" si="1"/>
        <v>49.533839999999998</v>
      </c>
      <c r="L40" s="156">
        <f t="shared" si="2"/>
        <v>47.230516439999995</v>
      </c>
      <c r="M40" s="170"/>
      <c r="N40" s="178"/>
      <c r="O40" s="179"/>
      <c r="P40" s="170"/>
      <c r="Q40" s="178"/>
      <c r="R40" s="180"/>
      <c r="S40" s="181"/>
      <c r="T40" s="178"/>
      <c r="U40" s="181"/>
      <c r="V40" s="178"/>
      <c r="W40" s="170"/>
      <c r="X40" s="178"/>
      <c r="Y40" s="182"/>
      <c r="Z40" s="178"/>
      <c r="AA40" s="170"/>
      <c r="AB40" s="181"/>
      <c r="AC40" s="178"/>
      <c r="AD40" s="170"/>
      <c r="AE40" s="178"/>
      <c r="AF40" s="170"/>
      <c r="AG40" s="178"/>
      <c r="AH40" s="170"/>
      <c r="AI40" s="171"/>
      <c r="AJ40" s="170"/>
      <c r="AK40" s="178"/>
      <c r="AL40" s="170"/>
      <c r="AM40" s="178"/>
      <c r="AN40" s="170"/>
      <c r="AO40" s="178"/>
      <c r="AP40" s="170"/>
      <c r="AQ40" s="178"/>
      <c r="AR40" s="183"/>
      <c r="AS40" s="184"/>
      <c r="AT40" s="182"/>
      <c r="AU40" s="185"/>
      <c r="AV40" s="185"/>
      <c r="AW40" s="170">
        <v>3</v>
      </c>
      <c r="AX40" s="178">
        <v>30.907</v>
      </c>
      <c r="AY40" s="185"/>
      <c r="AZ40" s="182"/>
      <c r="BA40" s="178"/>
      <c r="BB40" s="181"/>
      <c r="BC40" s="178"/>
      <c r="BD40" s="185">
        <v>19.129490000000001</v>
      </c>
      <c r="BE40" s="167"/>
      <c r="BF40" s="168"/>
      <c r="BG40" s="169"/>
      <c r="BH40" s="168"/>
      <c r="BI40" s="169">
        <v>1E-3</v>
      </c>
      <c r="BJ40" s="168">
        <v>1.44289</v>
      </c>
      <c r="BK40" s="169"/>
      <c r="BL40" s="168"/>
      <c r="BM40" s="169"/>
      <c r="BN40" s="168"/>
      <c r="BO40" s="169">
        <v>1</v>
      </c>
      <c r="BP40" s="168">
        <v>1.4770000000000001</v>
      </c>
      <c r="BQ40" s="169"/>
      <c r="BR40" s="168"/>
      <c r="BS40" s="169"/>
      <c r="BT40" s="168"/>
      <c r="BU40" s="169"/>
      <c r="BV40" s="168"/>
      <c r="BW40" s="169">
        <f t="shared" si="3"/>
        <v>50.036490000000001</v>
      </c>
      <c r="BX40" s="170">
        <f t="shared" si="7"/>
        <v>2.9198900000000001</v>
      </c>
      <c r="BY40" s="171">
        <f t="shared" si="8"/>
        <v>0</v>
      </c>
      <c r="BZ40" s="172">
        <f t="shared" si="0"/>
        <v>52.956380000000003</v>
      </c>
    </row>
    <row r="41" spans="1:78" ht="18.75" customHeight="1" x14ac:dyDescent="0.3">
      <c r="A41" s="149">
        <f t="shared" si="6"/>
        <v>32</v>
      </c>
      <c r="B41" s="173" t="s">
        <v>95</v>
      </c>
      <c r="C41" s="174">
        <v>1958</v>
      </c>
      <c r="D41" s="174">
        <v>2</v>
      </c>
      <c r="E41" s="174">
        <v>12</v>
      </c>
      <c r="F41" s="175">
        <v>845</v>
      </c>
      <c r="G41" s="175">
        <v>845</v>
      </c>
      <c r="H41" s="174">
        <v>2</v>
      </c>
      <c r="I41" s="176">
        <v>6.4</v>
      </c>
      <c r="J41" s="177">
        <v>6.95</v>
      </c>
      <c r="K41" s="155">
        <f t="shared" si="1"/>
        <v>67.6845</v>
      </c>
      <c r="L41" s="156">
        <f t="shared" si="2"/>
        <v>64.537170750000001</v>
      </c>
      <c r="M41" s="170"/>
      <c r="N41" s="178"/>
      <c r="O41" s="179"/>
      <c r="P41" s="170"/>
      <c r="Q41" s="178"/>
      <c r="R41" s="180"/>
      <c r="S41" s="181"/>
      <c r="T41" s="178"/>
      <c r="U41" s="181"/>
      <c r="V41" s="178"/>
      <c r="W41" s="170"/>
      <c r="X41" s="178"/>
      <c r="Y41" s="182"/>
      <c r="Z41" s="178"/>
      <c r="AA41" s="170">
        <v>7.0000000000000007E-2</v>
      </c>
      <c r="AB41" s="181">
        <v>2</v>
      </c>
      <c r="AC41" s="178">
        <v>134.155</v>
      </c>
      <c r="AD41" s="170"/>
      <c r="AE41" s="178"/>
      <c r="AF41" s="170"/>
      <c r="AG41" s="178"/>
      <c r="AH41" s="170"/>
      <c r="AI41" s="171"/>
      <c r="AJ41" s="170"/>
      <c r="AK41" s="178"/>
      <c r="AL41" s="170"/>
      <c r="AM41" s="178"/>
      <c r="AN41" s="170">
        <v>1</v>
      </c>
      <c r="AO41" s="178">
        <v>5.2590000000000003</v>
      </c>
      <c r="AP41" s="170"/>
      <c r="AQ41" s="178"/>
      <c r="AR41" s="183">
        <v>1</v>
      </c>
      <c r="AS41" s="184">
        <v>0.39300000000000002</v>
      </c>
      <c r="AT41" s="182"/>
      <c r="AU41" s="185"/>
      <c r="AV41" s="185"/>
      <c r="AW41" s="170"/>
      <c r="AX41" s="178"/>
      <c r="AY41" s="185"/>
      <c r="AZ41" s="182"/>
      <c r="BA41" s="178"/>
      <c r="BB41" s="181"/>
      <c r="BC41" s="178"/>
      <c r="BD41" s="185"/>
      <c r="BE41" s="167"/>
      <c r="BF41" s="168"/>
      <c r="BG41" s="169"/>
      <c r="BH41" s="168"/>
      <c r="BI41" s="169"/>
      <c r="BJ41" s="168"/>
      <c r="BK41" s="169">
        <v>2E-3</v>
      </c>
      <c r="BL41" s="168">
        <v>1.78</v>
      </c>
      <c r="BM41" s="169"/>
      <c r="BN41" s="168"/>
      <c r="BO41" s="169">
        <v>2</v>
      </c>
      <c r="BP41" s="168">
        <v>2.48</v>
      </c>
      <c r="BQ41" s="169"/>
      <c r="BR41" s="168"/>
      <c r="BS41" s="169"/>
      <c r="BT41" s="168"/>
      <c r="BU41" s="169">
        <v>1</v>
      </c>
      <c r="BV41" s="168">
        <v>5.21</v>
      </c>
      <c r="BW41" s="169">
        <f t="shared" si="3"/>
        <v>139.80699999999999</v>
      </c>
      <c r="BX41" s="170">
        <f t="shared" si="7"/>
        <v>4.26</v>
      </c>
      <c r="BY41" s="171">
        <f t="shared" si="8"/>
        <v>5.21</v>
      </c>
      <c r="BZ41" s="172">
        <f t="shared" si="0"/>
        <v>149.27699999999999</v>
      </c>
    </row>
    <row r="42" spans="1:78" ht="18.75" customHeight="1" x14ac:dyDescent="0.3">
      <c r="A42" s="149">
        <f t="shared" si="6"/>
        <v>33</v>
      </c>
      <c r="B42" s="173" t="s">
        <v>96</v>
      </c>
      <c r="C42" s="174">
        <v>1962</v>
      </c>
      <c r="D42" s="174">
        <v>3</v>
      </c>
      <c r="E42" s="174">
        <v>24</v>
      </c>
      <c r="F42" s="175">
        <v>952.7</v>
      </c>
      <c r="G42" s="175">
        <v>952.7</v>
      </c>
      <c r="H42" s="174">
        <v>2</v>
      </c>
      <c r="I42" s="176">
        <v>6.4</v>
      </c>
      <c r="J42" s="177">
        <v>6.95</v>
      </c>
      <c r="K42" s="155">
        <f t="shared" si="1"/>
        <v>76.311270000000022</v>
      </c>
      <c r="L42" s="156">
        <f t="shared" si="2"/>
        <v>72.762795945000022</v>
      </c>
      <c r="M42" s="170"/>
      <c r="N42" s="178"/>
      <c r="O42" s="179"/>
      <c r="P42" s="170"/>
      <c r="Q42" s="178"/>
      <c r="R42" s="180"/>
      <c r="S42" s="181"/>
      <c r="T42" s="178"/>
      <c r="U42" s="181"/>
      <c r="V42" s="178"/>
      <c r="W42" s="170"/>
      <c r="X42" s="178"/>
      <c r="Y42" s="182"/>
      <c r="Z42" s="178"/>
      <c r="AA42" s="170"/>
      <c r="AB42" s="181"/>
      <c r="AC42" s="178"/>
      <c r="AD42" s="170"/>
      <c r="AE42" s="178"/>
      <c r="AF42" s="170"/>
      <c r="AG42" s="178"/>
      <c r="AH42" s="170">
        <v>4</v>
      </c>
      <c r="AI42" s="171">
        <v>4.8490000000000002</v>
      </c>
      <c r="AJ42" s="170"/>
      <c r="AK42" s="178"/>
      <c r="AL42" s="170"/>
      <c r="AM42" s="178"/>
      <c r="AN42" s="170">
        <v>1</v>
      </c>
      <c r="AO42" s="178">
        <v>4.7439999999999998</v>
      </c>
      <c r="AP42" s="170"/>
      <c r="AQ42" s="178"/>
      <c r="AR42" s="183"/>
      <c r="AS42" s="184"/>
      <c r="AT42" s="182"/>
      <c r="AU42" s="185"/>
      <c r="AV42" s="185"/>
      <c r="AW42" s="170"/>
      <c r="AX42" s="178"/>
      <c r="AY42" s="185"/>
      <c r="AZ42" s="182"/>
      <c r="BA42" s="178"/>
      <c r="BB42" s="181"/>
      <c r="BC42" s="178"/>
      <c r="BD42" s="185">
        <v>0.32987</v>
      </c>
      <c r="BE42" s="167"/>
      <c r="BF42" s="168"/>
      <c r="BG42" s="169"/>
      <c r="BH42" s="168"/>
      <c r="BI42" s="169"/>
      <c r="BJ42" s="168"/>
      <c r="BK42" s="169"/>
      <c r="BL42" s="168"/>
      <c r="BM42" s="169"/>
      <c r="BN42" s="168"/>
      <c r="BO42" s="169">
        <v>2</v>
      </c>
      <c r="BP42" s="168">
        <v>2.0379999999999998</v>
      </c>
      <c r="BQ42" s="169"/>
      <c r="BR42" s="168"/>
      <c r="BS42" s="169"/>
      <c r="BT42" s="168"/>
      <c r="BU42" s="169"/>
      <c r="BV42" s="168"/>
      <c r="BW42" s="169">
        <f t="shared" si="3"/>
        <v>9.9228699999999996</v>
      </c>
      <c r="BX42" s="170">
        <f t="shared" si="7"/>
        <v>2.0379999999999998</v>
      </c>
      <c r="BY42" s="171">
        <f t="shared" si="8"/>
        <v>0</v>
      </c>
      <c r="BZ42" s="172">
        <f t="shared" si="0"/>
        <v>11.96087</v>
      </c>
    </row>
    <row r="43" spans="1:78" ht="18.75" customHeight="1" x14ac:dyDescent="0.3">
      <c r="A43" s="149">
        <f t="shared" si="6"/>
        <v>34</v>
      </c>
      <c r="B43" s="173" t="s">
        <v>97</v>
      </c>
      <c r="C43" s="174">
        <v>1959</v>
      </c>
      <c r="D43" s="174">
        <v>2</v>
      </c>
      <c r="E43" s="174">
        <v>12</v>
      </c>
      <c r="F43" s="175">
        <v>597.29999999999995</v>
      </c>
      <c r="G43" s="175">
        <v>597.29999999999995</v>
      </c>
      <c r="H43" s="174">
        <v>2</v>
      </c>
      <c r="I43" s="176">
        <v>6.4</v>
      </c>
      <c r="J43" s="177">
        <v>6.95</v>
      </c>
      <c r="K43" s="155">
        <f t="shared" si="1"/>
        <v>47.843729999999994</v>
      </c>
      <c r="L43" s="156">
        <f t="shared" si="2"/>
        <v>45.618996554999995</v>
      </c>
      <c r="M43" s="170"/>
      <c r="N43" s="178"/>
      <c r="O43" s="179"/>
      <c r="P43" s="170"/>
      <c r="Q43" s="178"/>
      <c r="R43" s="180"/>
      <c r="S43" s="181"/>
      <c r="T43" s="178"/>
      <c r="U43" s="181"/>
      <c r="V43" s="178"/>
      <c r="W43" s="170"/>
      <c r="X43" s="178"/>
      <c r="Y43" s="182"/>
      <c r="Z43" s="178"/>
      <c r="AA43" s="170"/>
      <c r="AB43" s="181"/>
      <c r="AC43" s="178"/>
      <c r="AD43" s="170"/>
      <c r="AE43" s="178"/>
      <c r="AF43" s="170"/>
      <c r="AG43" s="178"/>
      <c r="AH43" s="170"/>
      <c r="AI43" s="171"/>
      <c r="AJ43" s="170"/>
      <c r="AK43" s="178"/>
      <c r="AL43" s="170"/>
      <c r="AM43" s="178"/>
      <c r="AN43" s="170"/>
      <c r="AO43" s="178"/>
      <c r="AP43" s="170"/>
      <c r="AQ43" s="178"/>
      <c r="AR43" s="183"/>
      <c r="AS43" s="184"/>
      <c r="AT43" s="182"/>
      <c r="AU43" s="185"/>
      <c r="AV43" s="185"/>
      <c r="AW43" s="170"/>
      <c r="AX43" s="178"/>
      <c r="AY43" s="185"/>
      <c r="AZ43" s="182"/>
      <c r="BA43" s="178"/>
      <c r="BB43" s="181"/>
      <c r="BC43" s="178"/>
      <c r="BD43" s="185">
        <v>4.8073800000000002</v>
      </c>
      <c r="BE43" s="167"/>
      <c r="BF43" s="168"/>
      <c r="BG43" s="169"/>
      <c r="BH43" s="168"/>
      <c r="BI43" s="169"/>
      <c r="BJ43" s="168"/>
      <c r="BK43" s="169">
        <v>1.5E-3</v>
      </c>
      <c r="BL43" s="168">
        <v>1.78</v>
      </c>
      <c r="BM43" s="169"/>
      <c r="BN43" s="168"/>
      <c r="BO43" s="169">
        <v>1</v>
      </c>
      <c r="BP43" s="168">
        <v>1.07508</v>
      </c>
      <c r="BQ43" s="169"/>
      <c r="BR43" s="168"/>
      <c r="BS43" s="169"/>
      <c r="BT43" s="168"/>
      <c r="BU43" s="169"/>
      <c r="BV43" s="168"/>
      <c r="BW43" s="169">
        <f t="shared" si="3"/>
        <v>4.8073800000000002</v>
      </c>
      <c r="BX43" s="170">
        <f t="shared" si="7"/>
        <v>2.8550800000000001</v>
      </c>
      <c r="BY43" s="171">
        <f t="shared" si="8"/>
        <v>0</v>
      </c>
      <c r="BZ43" s="172">
        <f t="shared" si="0"/>
        <v>7.6624600000000003</v>
      </c>
    </row>
    <row r="44" spans="1:78" ht="19.5" customHeight="1" x14ac:dyDescent="0.3">
      <c r="A44" s="149">
        <f t="shared" si="6"/>
        <v>35</v>
      </c>
      <c r="B44" s="173" t="s">
        <v>98</v>
      </c>
      <c r="C44" s="174" t="s">
        <v>99</v>
      </c>
      <c r="D44" s="174">
        <v>3</v>
      </c>
      <c r="E44" s="174">
        <v>17</v>
      </c>
      <c r="F44" s="175">
        <v>769</v>
      </c>
      <c r="G44" s="175">
        <v>769</v>
      </c>
      <c r="H44" s="174">
        <v>2</v>
      </c>
      <c r="I44" s="176">
        <v>6.4</v>
      </c>
      <c r="J44" s="177">
        <v>6.95</v>
      </c>
      <c r="K44" s="155">
        <f t="shared" si="1"/>
        <v>61.596900000000012</v>
      </c>
      <c r="L44" s="156">
        <f t="shared" si="2"/>
        <v>58.732644150000013</v>
      </c>
      <c r="M44" s="170"/>
      <c r="N44" s="178"/>
      <c r="O44" s="179"/>
      <c r="P44" s="170"/>
      <c r="Q44" s="178"/>
      <c r="R44" s="180"/>
      <c r="S44" s="181"/>
      <c r="T44" s="178"/>
      <c r="U44" s="181"/>
      <c r="V44" s="178"/>
      <c r="W44" s="170"/>
      <c r="X44" s="178"/>
      <c r="Y44" s="182"/>
      <c r="Z44" s="178"/>
      <c r="AA44" s="170"/>
      <c r="AB44" s="181"/>
      <c r="AC44" s="178"/>
      <c r="AD44" s="170"/>
      <c r="AE44" s="178"/>
      <c r="AF44" s="170"/>
      <c r="AG44" s="178"/>
      <c r="AH44" s="170"/>
      <c r="AI44" s="171"/>
      <c r="AJ44" s="170"/>
      <c r="AK44" s="178"/>
      <c r="AL44" s="170"/>
      <c r="AM44" s="178"/>
      <c r="AN44" s="170"/>
      <c r="AO44" s="178"/>
      <c r="AP44" s="170"/>
      <c r="AQ44" s="178"/>
      <c r="AR44" s="183"/>
      <c r="AS44" s="184"/>
      <c r="AT44" s="182"/>
      <c r="AU44" s="185"/>
      <c r="AV44" s="185"/>
      <c r="AW44" s="170"/>
      <c r="AX44" s="178"/>
      <c r="AY44" s="185"/>
      <c r="AZ44" s="182"/>
      <c r="BA44" s="178"/>
      <c r="BB44" s="181"/>
      <c r="BC44" s="178"/>
      <c r="BD44" s="185">
        <v>0.38700000000000001</v>
      </c>
      <c r="BE44" s="167"/>
      <c r="BF44" s="168"/>
      <c r="BG44" s="169"/>
      <c r="BH44" s="168"/>
      <c r="BI44" s="169"/>
      <c r="BJ44" s="168"/>
      <c r="BK44" s="169"/>
      <c r="BL44" s="168"/>
      <c r="BM44" s="169"/>
      <c r="BN44" s="168"/>
      <c r="BO44" s="169">
        <v>12</v>
      </c>
      <c r="BP44" s="168">
        <v>22.49</v>
      </c>
      <c r="BQ44" s="169"/>
      <c r="BR44" s="168"/>
      <c r="BS44" s="169"/>
      <c r="BT44" s="168"/>
      <c r="BU44" s="169"/>
      <c r="BV44" s="168"/>
      <c r="BW44" s="169">
        <f t="shared" si="3"/>
        <v>0.38700000000000001</v>
      </c>
      <c r="BX44" s="170">
        <f t="shared" si="7"/>
        <v>22.49</v>
      </c>
      <c r="BY44" s="171">
        <f t="shared" si="8"/>
        <v>0</v>
      </c>
      <c r="BZ44" s="172">
        <f t="shared" si="0"/>
        <v>22.876999999999999</v>
      </c>
    </row>
    <row r="45" spans="1:78" ht="18.75" customHeight="1" x14ac:dyDescent="0.3">
      <c r="A45" s="149">
        <f t="shared" si="6"/>
        <v>36</v>
      </c>
      <c r="B45" s="173" t="s">
        <v>100</v>
      </c>
      <c r="C45" s="174">
        <v>1971</v>
      </c>
      <c r="D45" s="174">
        <v>5</v>
      </c>
      <c r="E45" s="174">
        <v>68</v>
      </c>
      <c r="F45" s="175">
        <v>3685.6</v>
      </c>
      <c r="G45" s="175">
        <v>3685.6</v>
      </c>
      <c r="H45" s="174">
        <v>4</v>
      </c>
      <c r="I45" s="176">
        <v>6.4</v>
      </c>
      <c r="J45" s="177">
        <v>6.95</v>
      </c>
      <c r="K45" s="155">
        <f t="shared" si="1"/>
        <v>295.21656000000002</v>
      </c>
      <c r="L45" s="156">
        <f t="shared" si="2"/>
        <v>281.48898996000003</v>
      </c>
      <c r="M45" s="170"/>
      <c r="N45" s="178"/>
      <c r="O45" s="179"/>
      <c r="P45" s="170"/>
      <c r="Q45" s="178"/>
      <c r="R45" s="180"/>
      <c r="S45" s="181"/>
      <c r="T45" s="178"/>
      <c r="U45" s="181"/>
      <c r="V45" s="178"/>
      <c r="W45" s="170"/>
      <c r="X45" s="178"/>
      <c r="Y45" s="182"/>
      <c r="Z45" s="178"/>
      <c r="AA45" s="170"/>
      <c r="AB45" s="181"/>
      <c r="AC45" s="178"/>
      <c r="AD45" s="170"/>
      <c r="AE45" s="178"/>
      <c r="AF45" s="170"/>
      <c r="AG45" s="178"/>
      <c r="AH45" s="170"/>
      <c r="AI45" s="171"/>
      <c r="AJ45" s="170"/>
      <c r="AK45" s="178"/>
      <c r="AL45" s="170"/>
      <c r="AM45" s="178"/>
      <c r="AN45" s="170"/>
      <c r="AO45" s="178"/>
      <c r="AP45" s="170"/>
      <c r="AQ45" s="178"/>
      <c r="AR45" s="183"/>
      <c r="AS45" s="184"/>
      <c r="AT45" s="182"/>
      <c r="AU45" s="185"/>
      <c r="AV45" s="185"/>
      <c r="AW45" s="170"/>
      <c r="AX45" s="178"/>
      <c r="AY45" s="185"/>
      <c r="AZ45" s="182"/>
      <c r="BA45" s="178"/>
      <c r="BB45" s="181"/>
      <c r="BC45" s="178"/>
      <c r="BD45" s="185">
        <v>7.85</v>
      </c>
      <c r="BE45" s="167">
        <v>1E-3</v>
      </c>
      <c r="BF45" s="168">
        <v>3.5750000000000002</v>
      </c>
      <c r="BG45" s="169"/>
      <c r="BH45" s="168"/>
      <c r="BI45" s="169"/>
      <c r="BJ45" s="168"/>
      <c r="BK45" s="169"/>
      <c r="BL45" s="168"/>
      <c r="BM45" s="169"/>
      <c r="BN45" s="168"/>
      <c r="BO45" s="169">
        <v>3</v>
      </c>
      <c r="BP45" s="168">
        <v>5.7039999999999997</v>
      </c>
      <c r="BQ45" s="169"/>
      <c r="BR45" s="168"/>
      <c r="BS45" s="169">
        <v>1</v>
      </c>
      <c r="BT45" s="168">
        <v>1.107</v>
      </c>
      <c r="BU45" s="169"/>
      <c r="BV45" s="168"/>
      <c r="BW45" s="169">
        <f t="shared" si="3"/>
        <v>7.85</v>
      </c>
      <c r="BX45" s="170">
        <f t="shared" si="7"/>
        <v>9.2789999999999999</v>
      </c>
      <c r="BY45" s="171">
        <f t="shared" si="8"/>
        <v>1.107</v>
      </c>
      <c r="BZ45" s="172">
        <f t="shared" si="0"/>
        <v>18.235999999999997</v>
      </c>
    </row>
    <row r="46" spans="1:78" ht="18.75" customHeight="1" x14ac:dyDescent="0.3">
      <c r="A46" s="149">
        <f t="shared" si="6"/>
        <v>37</v>
      </c>
      <c r="B46" s="173" t="s">
        <v>101</v>
      </c>
      <c r="C46" s="174" t="s">
        <v>99</v>
      </c>
      <c r="D46" s="174">
        <v>3</v>
      </c>
      <c r="E46" s="174">
        <v>17</v>
      </c>
      <c r="F46" s="175">
        <v>777.30000000000007</v>
      </c>
      <c r="G46" s="175">
        <v>777.30000000000007</v>
      </c>
      <c r="H46" s="174">
        <v>2</v>
      </c>
      <c r="I46" s="176">
        <v>6.4</v>
      </c>
      <c r="J46" s="177">
        <v>6.95</v>
      </c>
      <c r="K46" s="155">
        <f t="shared" si="1"/>
        <v>62.261730000000007</v>
      </c>
      <c r="L46" s="156">
        <f t="shared" si="2"/>
        <v>59.366559555000009</v>
      </c>
      <c r="M46" s="170"/>
      <c r="N46" s="178"/>
      <c r="O46" s="179"/>
      <c r="P46" s="170"/>
      <c r="Q46" s="178"/>
      <c r="R46" s="180"/>
      <c r="S46" s="181"/>
      <c r="T46" s="178"/>
      <c r="U46" s="181"/>
      <c r="V46" s="178"/>
      <c r="W46" s="170"/>
      <c r="X46" s="178"/>
      <c r="Y46" s="182"/>
      <c r="Z46" s="178"/>
      <c r="AA46" s="170"/>
      <c r="AB46" s="181"/>
      <c r="AC46" s="178"/>
      <c r="AD46" s="170"/>
      <c r="AE46" s="178"/>
      <c r="AF46" s="170"/>
      <c r="AG46" s="178"/>
      <c r="AH46" s="170"/>
      <c r="AI46" s="171"/>
      <c r="AJ46" s="170"/>
      <c r="AK46" s="178"/>
      <c r="AL46" s="170"/>
      <c r="AM46" s="178"/>
      <c r="AN46" s="170"/>
      <c r="AO46" s="178"/>
      <c r="AP46" s="170"/>
      <c r="AQ46" s="178"/>
      <c r="AR46" s="183"/>
      <c r="AS46" s="184"/>
      <c r="AT46" s="182"/>
      <c r="AU46" s="185"/>
      <c r="AV46" s="185"/>
      <c r="AW46" s="170"/>
      <c r="AX46" s="178"/>
      <c r="AY46" s="185"/>
      <c r="AZ46" s="182"/>
      <c r="BA46" s="178"/>
      <c r="BB46" s="181"/>
      <c r="BC46" s="178"/>
      <c r="BD46" s="185"/>
      <c r="BE46" s="167">
        <v>1E-3</v>
      </c>
      <c r="BF46" s="168">
        <v>1.5049999999999999</v>
      </c>
      <c r="BG46" s="169"/>
      <c r="BH46" s="168"/>
      <c r="BI46" s="169">
        <v>1E-3</v>
      </c>
      <c r="BJ46" s="168">
        <v>3.3277700000000001</v>
      </c>
      <c r="BK46" s="169"/>
      <c r="BL46" s="168"/>
      <c r="BM46" s="169"/>
      <c r="BN46" s="168"/>
      <c r="BO46" s="169">
        <v>3</v>
      </c>
      <c r="BP46" s="168">
        <v>3.9729999999999999</v>
      </c>
      <c r="BQ46" s="169"/>
      <c r="BR46" s="168"/>
      <c r="BS46" s="169"/>
      <c r="BT46" s="168"/>
      <c r="BU46" s="169">
        <v>1</v>
      </c>
      <c r="BV46" s="168">
        <v>5.9880000000000004</v>
      </c>
      <c r="BW46" s="169">
        <f t="shared" si="3"/>
        <v>0</v>
      </c>
      <c r="BX46" s="170">
        <f t="shared" si="7"/>
        <v>8.805769999999999</v>
      </c>
      <c r="BY46" s="171">
        <f t="shared" si="8"/>
        <v>5.9880000000000004</v>
      </c>
      <c r="BZ46" s="172">
        <f t="shared" si="0"/>
        <v>14.793769999999999</v>
      </c>
    </row>
    <row r="47" spans="1:78" ht="18.75" customHeight="1" x14ac:dyDescent="0.3">
      <c r="A47" s="149">
        <f t="shared" si="6"/>
        <v>38</v>
      </c>
      <c r="B47" s="173" t="s">
        <v>102</v>
      </c>
      <c r="C47" s="174">
        <v>1962</v>
      </c>
      <c r="D47" s="174">
        <v>4</v>
      </c>
      <c r="E47" s="174">
        <v>32</v>
      </c>
      <c r="F47" s="175">
        <v>1254.7</v>
      </c>
      <c r="G47" s="175">
        <v>1254.7</v>
      </c>
      <c r="H47" s="174">
        <v>2</v>
      </c>
      <c r="I47" s="176">
        <v>6.4</v>
      </c>
      <c r="J47" s="177">
        <v>6.95</v>
      </c>
      <c r="K47" s="155">
        <f t="shared" si="1"/>
        <v>100.50147</v>
      </c>
      <c r="L47" s="156">
        <f t="shared" si="2"/>
        <v>95.828151645000005</v>
      </c>
      <c r="M47" s="170"/>
      <c r="N47" s="178"/>
      <c r="O47" s="179"/>
      <c r="P47" s="170"/>
      <c r="Q47" s="178"/>
      <c r="R47" s="180"/>
      <c r="S47" s="181"/>
      <c r="T47" s="178"/>
      <c r="U47" s="181"/>
      <c r="V47" s="178"/>
      <c r="W47" s="170"/>
      <c r="X47" s="178"/>
      <c r="Y47" s="182"/>
      <c r="Z47" s="178"/>
      <c r="AA47" s="170">
        <v>0.125</v>
      </c>
      <c r="AB47" s="181">
        <v>2</v>
      </c>
      <c r="AC47" s="178">
        <v>186.54400000000001</v>
      </c>
      <c r="AD47" s="170"/>
      <c r="AE47" s="178"/>
      <c r="AF47" s="170"/>
      <c r="AG47" s="178"/>
      <c r="AH47" s="170"/>
      <c r="AI47" s="171"/>
      <c r="AJ47" s="170"/>
      <c r="AK47" s="178"/>
      <c r="AL47" s="170"/>
      <c r="AM47" s="178"/>
      <c r="AN47" s="170">
        <v>1</v>
      </c>
      <c r="AO47" s="178">
        <v>4.09</v>
      </c>
      <c r="AP47" s="170"/>
      <c r="AQ47" s="178"/>
      <c r="AR47" s="183"/>
      <c r="AS47" s="184"/>
      <c r="AT47" s="182"/>
      <c r="AU47" s="185"/>
      <c r="AV47" s="185"/>
      <c r="AW47" s="170"/>
      <c r="AX47" s="178"/>
      <c r="AY47" s="185"/>
      <c r="AZ47" s="182"/>
      <c r="BA47" s="178"/>
      <c r="BB47" s="181"/>
      <c r="BC47" s="178"/>
      <c r="BD47" s="185">
        <v>0.39158999999999999</v>
      </c>
      <c r="BE47" s="167"/>
      <c r="BF47" s="168"/>
      <c r="BG47" s="169"/>
      <c r="BH47" s="168"/>
      <c r="BI47" s="169">
        <v>4.0000000000000001E-3</v>
      </c>
      <c r="BJ47" s="168">
        <v>8.0220000000000002</v>
      </c>
      <c r="BK47" s="169"/>
      <c r="BL47" s="168"/>
      <c r="BM47" s="169"/>
      <c r="BN47" s="168"/>
      <c r="BO47" s="169">
        <v>1</v>
      </c>
      <c r="BP47" s="168">
        <v>1.44276</v>
      </c>
      <c r="BQ47" s="169"/>
      <c r="BR47" s="168"/>
      <c r="BS47" s="169"/>
      <c r="BT47" s="168"/>
      <c r="BU47" s="169"/>
      <c r="BV47" s="168"/>
      <c r="BW47" s="169">
        <f t="shared" si="3"/>
        <v>191.02559000000002</v>
      </c>
      <c r="BX47" s="170">
        <f t="shared" si="7"/>
        <v>9.4647600000000001</v>
      </c>
      <c r="BY47" s="171">
        <f t="shared" si="8"/>
        <v>0</v>
      </c>
      <c r="BZ47" s="172">
        <f t="shared" si="0"/>
        <v>200.49035000000003</v>
      </c>
    </row>
    <row r="48" spans="1:78" ht="21.75" customHeight="1" x14ac:dyDescent="0.3">
      <c r="A48" s="149">
        <f t="shared" si="6"/>
        <v>39</v>
      </c>
      <c r="B48" s="173" t="s">
        <v>103</v>
      </c>
      <c r="C48" s="174">
        <v>1962</v>
      </c>
      <c r="D48" s="174">
        <v>3</v>
      </c>
      <c r="E48" s="174">
        <v>24</v>
      </c>
      <c r="F48" s="175">
        <v>964.5</v>
      </c>
      <c r="G48" s="175">
        <v>964.5</v>
      </c>
      <c r="H48" s="174">
        <v>2</v>
      </c>
      <c r="I48" s="176">
        <v>6.4</v>
      </c>
      <c r="J48" s="177">
        <v>6.95</v>
      </c>
      <c r="K48" s="155">
        <f t="shared" si="1"/>
        <v>77.256450000000015</v>
      </c>
      <c r="L48" s="156">
        <f t="shared" si="2"/>
        <v>73.664025075000012</v>
      </c>
      <c r="M48" s="170"/>
      <c r="N48" s="178"/>
      <c r="O48" s="179"/>
      <c r="P48" s="170"/>
      <c r="Q48" s="178"/>
      <c r="R48" s="180"/>
      <c r="S48" s="181"/>
      <c r="T48" s="178"/>
      <c r="U48" s="181"/>
      <c r="V48" s="178"/>
      <c r="W48" s="170"/>
      <c r="X48" s="178"/>
      <c r="Y48" s="182"/>
      <c r="Z48" s="178"/>
      <c r="AA48" s="170"/>
      <c r="AB48" s="181"/>
      <c r="AC48" s="178"/>
      <c r="AD48" s="170"/>
      <c r="AE48" s="178"/>
      <c r="AF48" s="170"/>
      <c r="AG48" s="178"/>
      <c r="AH48" s="170"/>
      <c r="AI48" s="171"/>
      <c r="AJ48" s="170"/>
      <c r="AK48" s="178"/>
      <c r="AL48" s="170"/>
      <c r="AM48" s="178"/>
      <c r="AN48" s="170">
        <v>1</v>
      </c>
      <c r="AO48" s="178">
        <v>0.46100000000000002</v>
      </c>
      <c r="AP48" s="170"/>
      <c r="AQ48" s="178"/>
      <c r="AR48" s="183"/>
      <c r="AS48" s="184"/>
      <c r="AT48" s="182"/>
      <c r="AU48" s="185"/>
      <c r="AV48" s="185"/>
      <c r="AW48" s="170"/>
      <c r="AX48" s="178"/>
      <c r="AY48" s="185"/>
      <c r="AZ48" s="182"/>
      <c r="BA48" s="178"/>
      <c r="BB48" s="181"/>
      <c r="BC48" s="178"/>
      <c r="BD48" s="185"/>
      <c r="BE48" s="167"/>
      <c r="BF48" s="168"/>
      <c r="BG48" s="169"/>
      <c r="BH48" s="168"/>
      <c r="BI48" s="169"/>
      <c r="BJ48" s="168"/>
      <c r="BK48" s="169"/>
      <c r="BL48" s="168"/>
      <c r="BM48" s="169"/>
      <c r="BN48" s="168"/>
      <c r="BO48" s="169"/>
      <c r="BP48" s="168"/>
      <c r="BQ48" s="169"/>
      <c r="BR48" s="168"/>
      <c r="BS48" s="169"/>
      <c r="BT48" s="168"/>
      <c r="BU48" s="169"/>
      <c r="BV48" s="168"/>
      <c r="BW48" s="169">
        <f t="shared" si="3"/>
        <v>0.46100000000000002</v>
      </c>
      <c r="BX48" s="170">
        <f t="shared" si="7"/>
        <v>0</v>
      </c>
      <c r="BY48" s="171">
        <f t="shared" si="8"/>
        <v>0</v>
      </c>
      <c r="BZ48" s="172">
        <f t="shared" si="0"/>
        <v>0.46100000000000002</v>
      </c>
    </row>
    <row r="49" spans="1:78" ht="19.5" customHeight="1" x14ac:dyDescent="0.3">
      <c r="A49" s="149">
        <f t="shared" si="6"/>
        <v>40</v>
      </c>
      <c r="B49" s="173" t="s">
        <v>104</v>
      </c>
      <c r="C49" s="174">
        <v>1972</v>
      </c>
      <c r="D49" s="174">
        <v>5</v>
      </c>
      <c r="E49" s="174">
        <v>72</v>
      </c>
      <c r="F49" s="175">
        <v>3871.1</v>
      </c>
      <c r="G49" s="175">
        <v>3871.1</v>
      </c>
      <c r="H49" s="174">
        <v>4</v>
      </c>
      <c r="I49" s="176">
        <v>6.4</v>
      </c>
      <c r="J49" s="177">
        <v>6.95</v>
      </c>
      <c r="K49" s="155">
        <f t="shared" si="1"/>
        <v>310.07511</v>
      </c>
      <c r="L49" s="156">
        <f t="shared" si="2"/>
        <v>295.656617385</v>
      </c>
      <c r="M49" s="170"/>
      <c r="N49" s="178"/>
      <c r="O49" s="179"/>
      <c r="P49" s="170"/>
      <c r="Q49" s="178"/>
      <c r="R49" s="180"/>
      <c r="S49" s="181"/>
      <c r="T49" s="178"/>
      <c r="U49" s="181">
        <v>2E-3</v>
      </c>
      <c r="V49" s="178">
        <v>28.835999999999999</v>
      </c>
      <c r="W49" s="170"/>
      <c r="X49" s="178"/>
      <c r="Y49" s="182"/>
      <c r="Z49" s="178"/>
      <c r="AA49" s="170"/>
      <c r="AB49" s="181"/>
      <c r="AC49" s="178"/>
      <c r="AD49" s="170"/>
      <c r="AE49" s="178"/>
      <c r="AF49" s="170"/>
      <c r="AG49" s="178"/>
      <c r="AH49" s="170"/>
      <c r="AI49" s="171"/>
      <c r="AJ49" s="170"/>
      <c r="AK49" s="178"/>
      <c r="AL49" s="170"/>
      <c r="AM49" s="178"/>
      <c r="AN49" s="170">
        <v>1</v>
      </c>
      <c r="AO49" s="178">
        <v>3.3919999999999999</v>
      </c>
      <c r="AP49" s="170"/>
      <c r="AQ49" s="178"/>
      <c r="AR49" s="183"/>
      <c r="AS49" s="184"/>
      <c r="AT49" s="182"/>
      <c r="AU49" s="185"/>
      <c r="AV49" s="185"/>
      <c r="AW49" s="170"/>
      <c r="AX49" s="178"/>
      <c r="AY49" s="185"/>
      <c r="AZ49" s="182"/>
      <c r="BA49" s="178"/>
      <c r="BB49" s="181"/>
      <c r="BC49" s="178"/>
      <c r="BD49" s="185">
        <v>15.332000000000001</v>
      </c>
      <c r="BE49" s="167">
        <v>6.0000000000000001E-3</v>
      </c>
      <c r="BF49" s="168">
        <v>19.199000000000002</v>
      </c>
      <c r="BG49" s="169">
        <v>4.0000000000000001E-3</v>
      </c>
      <c r="BH49" s="168">
        <v>13.198</v>
      </c>
      <c r="BI49" s="169">
        <v>1E-3</v>
      </c>
      <c r="BJ49" s="168">
        <v>3.74</v>
      </c>
      <c r="BK49" s="169">
        <v>4.0000000000000001E-3</v>
      </c>
      <c r="BL49" s="168">
        <v>10.565</v>
      </c>
      <c r="BM49" s="169"/>
      <c r="BN49" s="168"/>
      <c r="BO49" s="169">
        <v>4</v>
      </c>
      <c r="BP49" s="168">
        <v>4.58</v>
      </c>
      <c r="BQ49" s="169"/>
      <c r="BR49" s="168"/>
      <c r="BS49" s="169">
        <v>1</v>
      </c>
      <c r="BT49" s="168">
        <v>1.167</v>
      </c>
      <c r="BU49" s="169"/>
      <c r="BV49" s="168"/>
      <c r="BW49" s="169">
        <f t="shared" si="3"/>
        <v>47.56</v>
      </c>
      <c r="BX49" s="170">
        <f t="shared" si="7"/>
        <v>51.282000000000004</v>
      </c>
      <c r="BY49" s="171">
        <f t="shared" si="8"/>
        <v>1.167</v>
      </c>
      <c r="BZ49" s="172">
        <f t="shared" si="0"/>
        <v>100.00900000000001</v>
      </c>
    </row>
    <row r="50" spans="1:78" ht="18.75" customHeight="1" x14ac:dyDescent="0.3">
      <c r="A50" s="149">
        <f t="shared" si="6"/>
        <v>41</v>
      </c>
      <c r="B50" s="173" t="s">
        <v>105</v>
      </c>
      <c r="C50" s="174">
        <v>1970</v>
      </c>
      <c r="D50" s="174">
        <v>5</v>
      </c>
      <c r="E50" s="174">
        <v>60</v>
      </c>
      <c r="F50" s="175">
        <v>2783.3</v>
      </c>
      <c r="G50" s="175">
        <v>2783.3</v>
      </c>
      <c r="H50" s="174">
        <v>4</v>
      </c>
      <c r="I50" s="176">
        <v>6.4</v>
      </c>
      <c r="J50" s="177">
        <v>6.95</v>
      </c>
      <c r="K50" s="155">
        <f t="shared" si="1"/>
        <v>222.94233000000003</v>
      </c>
      <c r="L50" s="156">
        <f t="shared" si="2"/>
        <v>212.57551165500004</v>
      </c>
      <c r="M50" s="170">
        <v>1.4999999999999999E-2</v>
      </c>
      <c r="N50" s="178">
        <v>8.8848699999999994</v>
      </c>
      <c r="O50" s="179"/>
      <c r="P50" s="170"/>
      <c r="Q50" s="178"/>
      <c r="R50" s="180"/>
      <c r="S50" s="181"/>
      <c r="T50" s="178"/>
      <c r="U50" s="181"/>
      <c r="V50" s="178"/>
      <c r="W50" s="170">
        <v>0.40500000000000003</v>
      </c>
      <c r="X50" s="178">
        <v>265.18200000000002</v>
      </c>
      <c r="Y50" s="182"/>
      <c r="Z50" s="178"/>
      <c r="AA50" s="170"/>
      <c r="AB50" s="181"/>
      <c r="AC50" s="178"/>
      <c r="AD50" s="170"/>
      <c r="AE50" s="178"/>
      <c r="AF50" s="170"/>
      <c r="AG50" s="178"/>
      <c r="AH50" s="170"/>
      <c r="AI50" s="171"/>
      <c r="AJ50" s="170"/>
      <c r="AK50" s="178"/>
      <c r="AL50" s="170"/>
      <c r="AM50" s="178"/>
      <c r="AN50" s="170"/>
      <c r="AO50" s="178"/>
      <c r="AP50" s="170"/>
      <c r="AQ50" s="178"/>
      <c r="AR50" s="183"/>
      <c r="AS50" s="184"/>
      <c r="AT50" s="182"/>
      <c r="AU50" s="185"/>
      <c r="AV50" s="185"/>
      <c r="AW50" s="170"/>
      <c r="AX50" s="178"/>
      <c r="AY50" s="185"/>
      <c r="AZ50" s="182"/>
      <c r="BA50" s="178"/>
      <c r="BB50" s="181">
        <v>45</v>
      </c>
      <c r="BC50" s="178">
        <v>28.507000000000001</v>
      </c>
      <c r="BD50" s="185">
        <v>6.0970000000000004</v>
      </c>
      <c r="BE50" s="167"/>
      <c r="BF50" s="168"/>
      <c r="BG50" s="169"/>
      <c r="BH50" s="168"/>
      <c r="BI50" s="169">
        <v>1.5E-3</v>
      </c>
      <c r="BJ50" s="168">
        <v>3.9156599999999999</v>
      </c>
      <c r="BK50" s="169">
        <v>1.6E-2</v>
      </c>
      <c r="BL50" s="168">
        <v>43.755000000000003</v>
      </c>
      <c r="BM50" s="169"/>
      <c r="BN50" s="168"/>
      <c r="BO50" s="169">
        <v>1</v>
      </c>
      <c r="BP50" s="168">
        <v>1.5109999999999999</v>
      </c>
      <c r="BQ50" s="169"/>
      <c r="BR50" s="168"/>
      <c r="BS50" s="169"/>
      <c r="BT50" s="168"/>
      <c r="BU50" s="169"/>
      <c r="BV50" s="168"/>
      <c r="BW50" s="169">
        <f t="shared" si="3"/>
        <v>308.67086999999998</v>
      </c>
      <c r="BX50" s="170">
        <f t="shared" si="7"/>
        <v>49.181660000000008</v>
      </c>
      <c r="BY50" s="171">
        <f t="shared" si="8"/>
        <v>0</v>
      </c>
      <c r="BZ50" s="172">
        <f t="shared" si="0"/>
        <v>357.85253</v>
      </c>
    </row>
    <row r="51" spans="1:78" ht="18.75" customHeight="1" x14ac:dyDescent="0.3">
      <c r="A51" s="149">
        <f t="shared" si="6"/>
        <v>42</v>
      </c>
      <c r="B51" s="173" t="s">
        <v>106</v>
      </c>
      <c r="C51" s="174">
        <v>1953</v>
      </c>
      <c r="D51" s="174">
        <v>2</v>
      </c>
      <c r="E51" s="174">
        <v>12</v>
      </c>
      <c r="F51" s="175">
        <v>616.5</v>
      </c>
      <c r="G51" s="175">
        <v>616.5</v>
      </c>
      <c r="H51" s="174">
        <v>2</v>
      </c>
      <c r="I51" s="176">
        <v>6.4</v>
      </c>
      <c r="J51" s="177">
        <v>6.95</v>
      </c>
      <c r="K51" s="155">
        <f t="shared" si="1"/>
        <v>49.381650000000008</v>
      </c>
      <c r="L51" s="156">
        <f t="shared" si="2"/>
        <v>47.085403275000004</v>
      </c>
      <c r="M51" s="170"/>
      <c r="N51" s="178"/>
      <c r="O51" s="179"/>
      <c r="P51" s="170"/>
      <c r="Q51" s="178"/>
      <c r="R51" s="180"/>
      <c r="S51" s="181"/>
      <c r="T51" s="178"/>
      <c r="U51" s="181"/>
      <c r="V51" s="178"/>
      <c r="W51" s="170"/>
      <c r="X51" s="178"/>
      <c r="Y51" s="182"/>
      <c r="Z51" s="178"/>
      <c r="AA51" s="170"/>
      <c r="AB51" s="181"/>
      <c r="AC51" s="178"/>
      <c r="AD51" s="170"/>
      <c r="AE51" s="178"/>
      <c r="AF51" s="170"/>
      <c r="AG51" s="178"/>
      <c r="AH51" s="170"/>
      <c r="AI51" s="171"/>
      <c r="AJ51" s="170"/>
      <c r="AK51" s="178"/>
      <c r="AL51" s="170"/>
      <c r="AM51" s="178"/>
      <c r="AN51" s="170"/>
      <c r="AO51" s="178"/>
      <c r="AP51" s="170"/>
      <c r="AQ51" s="178"/>
      <c r="AR51" s="183"/>
      <c r="AS51" s="184"/>
      <c r="AT51" s="182"/>
      <c r="AU51" s="185"/>
      <c r="AV51" s="185"/>
      <c r="AW51" s="170"/>
      <c r="AX51" s="178"/>
      <c r="AY51" s="185"/>
      <c r="AZ51" s="182"/>
      <c r="BA51" s="178"/>
      <c r="BB51" s="181"/>
      <c r="BC51" s="178"/>
      <c r="BD51" s="185">
        <v>49.972000000000001</v>
      </c>
      <c r="BE51" s="167"/>
      <c r="BF51" s="168"/>
      <c r="BG51" s="169"/>
      <c r="BH51" s="168"/>
      <c r="BI51" s="169"/>
      <c r="BJ51" s="168"/>
      <c r="BK51" s="169"/>
      <c r="BL51" s="168"/>
      <c r="BM51" s="169"/>
      <c r="BN51" s="168"/>
      <c r="BO51" s="169">
        <v>2</v>
      </c>
      <c r="BP51" s="168">
        <v>2.6975500000000001</v>
      </c>
      <c r="BQ51" s="169"/>
      <c r="BR51" s="168"/>
      <c r="BS51" s="169"/>
      <c r="BT51" s="168"/>
      <c r="BU51" s="169">
        <v>1</v>
      </c>
      <c r="BV51" s="168">
        <v>5.3289999999999997</v>
      </c>
      <c r="BW51" s="169">
        <f t="shared" si="3"/>
        <v>49.972000000000001</v>
      </c>
      <c r="BX51" s="170">
        <f t="shared" si="7"/>
        <v>2.6975500000000001</v>
      </c>
      <c r="BY51" s="171">
        <f t="shared" si="8"/>
        <v>5.3289999999999997</v>
      </c>
      <c r="BZ51" s="172">
        <f t="shared" si="0"/>
        <v>57.998550000000002</v>
      </c>
    </row>
    <row r="52" spans="1:78" ht="18.75" customHeight="1" x14ac:dyDescent="0.3">
      <c r="A52" s="149">
        <f t="shared" si="6"/>
        <v>43</v>
      </c>
      <c r="B52" s="173" t="s">
        <v>107</v>
      </c>
      <c r="C52" s="174" t="s">
        <v>63</v>
      </c>
      <c r="D52" s="174">
        <v>3</v>
      </c>
      <c r="E52" s="174">
        <v>12</v>
      </c>
      <c r="F52" s="175">
        <v>638.70000000000005</v>
      </c>
      <c r="G52" s="175">
        <v>638.70000000000005</v>
      </c>
      <c r="H52" s="174">
        <v>1</v>
      </c>
      <c r="I52" s="176">
        <v>6.4</v>
      </c>
      <c r="J52" s="177">
        <v>6.95</v>
      </c>
      <c r="K52" s="155">
        <f t="shared" si="1"/>
        <v>51.159870000000005</v>
      </c>
      <c r="L52" s="156">
        <f t="shared" si="2"/>
        <v>48.780936045000004</v>
      </c>
      <c r="M52" s="170"/>
      <c r="N52" s="178"/>
      <c r="O52" s="179"/>
      <c r="P52" s="170"/>
      <c r="Q52" s="178"/>
      <c r="R52" s="180"/>
      <c r="S52" s="181"/>
      <c r="T52" s="178"/>
      <c r="U52" s="181"/>
      <c r="V52" s="178"/>
      <c r="W52" s="170"/>
      <c r="X52" s="178"/>
      <c r="Y52" s="182"/>
      <c r="Z52" s="178"/>
      <c r="AA52" s="170"/>
      <c r="AB52" s="181"/>
      <c r="AC52" s="178"/>
      <c r="AD52" s="170"/>
      <c r="AE52" s="178"/>
      <c r="AF52" s="170"/>
      <c r="AG52" s="178"/>
      <c r="AH52" s="170">
        <v>3</v>
      </c>
      <c r="AI52" s="171">
        <v>4.0110000000000001</v>
      </c>
      <c r="AJ52" s="170"/>
      <c r="AK52" s="178"/>
      <c r="AL52" s="170"/>
      <c r="AM52" s="178"/>
      <c r="AN52" s="170">
        <v>1</v>
      </c>
      <c r="AO52" s="178">
        <v>1.984</v>
      </c>
      <c r="AP52" s="170"/>
      <c r="AQ52" s="178"/>
      <c r="AR52" s="183">
        <v>6</v>
      </c>
      <c r="AS52" s="184">
        <v>19.494319999999998</v>
      </c>
      <c r="AT52" s="182"/>
      <c r="AU52" s="185"/>
      <c r="AV52" s="185"/>
      <c r="AW52" s="170"/>
      <c r="AX52" s="178"/>
      <c r="AY52" s="185"/>
      <c r="AZ52" s="182"/>
      <c r="BA52" s="178"/>
      <c r="BB52" s="181"/>
      <c r="BC52" s="178"/>
      <c r="BD52" s="185">
        <v>10.415459999999999</v>
      </c>
      <c r="BE52" s="167"/>
      <c r="BF52" s="168"/>
      <c r="BG52" s="169">
        <v>5.0000000000000001E-3</v>
      </c>
      <c r="BH52" s="168">
        <v>6.7450000000000001</v>
      </c>
      <c r="BI52" s="169"/>
      <c r="BJ52" s="168"/>
      <c r="BK52" s="169"/>
      <c r="BL52" s="168"/>
      <c r="BM52" s="169"/>
      <c r="BN52" s="168"/>
      <c r="BO52" s="169">
        <v>5</v>
      </c>
      <c r="BP52" s="168">
        <v>22.45</v>
      </c>
      <c r="BQ52" s="169"/>
      <c r="BR52" s="168"/>
      <c r="BS52" s="169"/>
      <c r="BT52" s="168"/>
      <c r="BU52" s="169"/>
      <c r="BV52" s="168"/>
      <c r="BW52" s="169">
        <f t="shared" si="3"/>
        <v>35.904780000000002</v>
      </c>
      <c r="BX52" s="170">
        <f t="shared" si="7"/>
        <v>29.195</v>
      </c>
      <c r="BY52" s="171">
        <f t="shared" si="8"/>
        <v>0</v>
      </c>
      <c r="BZ52" s="172">
        <f t="shared" si="0"/>
        <v>65.09978000000001</v>
      </c>
    </row>
    <row r="53" spans="1:78" ht="20.25" customHeight="1" x14ac:dyDescent="0.3">
      <c r="A53" s="149">
        <f t="shared" si="6"/>
        <v>44</v>
      </c>
      <c r="B53" s="173" t="s">
        <v>108</v>
      </c>
      <c r="C53" s="174" t="s">
        <v>63</v>
      </c>
      <c r="D53" s="174">
        <v>4</v>
      </c>
      <c r="E53" s="174">
        <v>10</v>
      </c>
      <c r="F53" s="175">
        <v>666.2</v>
      </c>
      <c r="G53" s="175">
        <v>666.2</v>
      </c>
      <c r="H53" s="174">
        <v>1</v>
      </c>
      <c r="I53" s="176">
        <v>6.4</v>
      </c>
      <c r="J53" s="177">
        <v>6.95</v>
      </c>
      <c r="K53" s="155">
        <f t="shared" si="1"/>
        <v>53.36262</v>
      </c>
      <c r="L53" s="156">
        <f t="shared" si="2"/>
        <v>50.881258170000002</v>
      </c>
      <c r="M53" s="170"/>
      <c r="N53" s="178"/>
      <c r="O53" s="179"/>
      <c r="P53" s="170">
        <v>4.0000000000000001E-3</v>
      </c>
      <c r="Q53" s="178">
        <v>14.497999999999999</v>
      </c>
      <c r="R53" s="180"/>
      <c r="S53" s="181"/>
      <c r="T53" s="178"/>
      <c r="U53" s="181"/>
      <c r="V53" s="178"/>
      <c r="W53" s="170"/>
      <c r="X53" s="178"/>
      <c r="Y53" s="182"/>
      <c r="Z53" s="178"/>
      <c r="AA53" s="170"/>
      <c r="AB53" s="181"/>
      <c r="AC53" s="178"/>
      <c r="AD53" s="170"/>
      <c r="AE53" s="178"/>
      <c r="AF53" s="170"/>
      <c r="AG53" s="178"/>
      <c r="AH53" s="170">
        <v>5</v>
      </c>
      <c r="AI53" s="171">
        <v>9.7260000000000009</v>
      </c>
      <c r="AJ53" s="170"/>
      <c r="AK53" s="178"/>
      <c r="AL53" s="170"/>
      <c r="AM53" s="178"/>
      <c r="AN53" s="170">
        <v>1</v>
      </c>
      <c r="AO53" s="178">
        <v>1.944</v>
      </c>
      <c r="AP53" s="170"/>
      <c r="AQ53" s="178"/>
      <c r="AR53" s="183"/>
      <c r="AS53" s="184"/>
      <c r="AT53" s="182"/>
      <c r="AU53" s="185"/>
      <c r="AV53" s="185"/>
      <c r="AW53" s="170"/>
      <c r="AX53" s="178"/>
      <c r="AY53" s="185"/>
      <c r="AZ53" s="182"/>
      <c r="BA53" s="178"/>
      <c r="BB53" s="181"/>
      <c r="BC53" s="178"/>
      <c r="BD53" s="185">
        <v>9.2829999999999995</v>
      </c>
      <c r="BE53" s="167"/>
      <c r="BF53" s="168"/>
      <c r="BG53" s="169"/>
      <c r="BH53" s="168"/>
      <c r="BI53" s="169"/>
      <c r="BJ53" s="168"/>
      <c r="BK53" s="169"/>
      <c r="BL53" s="168"/>
      <c r="BM53" s="169"/>
      <c r="BN53" s="168"/>
      <c r="BO53" s="169"/>
      <c r="BP53" s="168"/>
      <c r="BQ53" s="169"/>
      <c r="BR53" s="168"/>
      <c r="BS53" s="169"/>
      <c r="BT53" s="168"/>
      <c r="BU53" s="169">
        <v>1</v>
      </c>
      <c r="BV53" s="168">
        <v>5.2220000000000004</v>
      </c>
      <c r="BW53" s="169">
        <f t="shared" si="3"/>
        <v>35.451000000000001</v>
      </c>
      <c r="BX53" s="170">
        <f t="shared" si="7"/>
        <v>0</v>
      </c>
      <c r="BY53" s="171">
        <f t="shared" si="8"/>
        <v>5.2220000000000004</v>
      </c>
      <c r="BZ53" s="172">
        <f t="shared" si="0"/>
        <v>40.673000000000002</v>
      </c>
    </row>
    <row r="54" spans="1:78" ht="20.25" customHeight="1" x14ac:dyDescent="0.3">
      <c r="A54" s="149"/>
      <c r="B54" s="173" t="s">
        <v>109</v>
      </c>
      <c r="C54" s="174"/>
      <c r="D54" s="174">
        <v>5</v>
      </c>
      <c r="E54" s="174"/>
      <c r="F54" s="175">
        <v>2190.3000000000002</v>
      </c>
      <c r="G54" s="175">
        <v>2190.3000000000002</v>
      </c>
      <c r="H54" s="174">
        <v>2</v>
      </c>
      <c r="I54" s="176">
        <v>6.4</v>
      </c>
      <c r="J54" s="177">
        <v>6.95</v>
      </c>
      <c r="K54" s="155">
        <f t="shared" si="1"/>
        <v>175.44303000000002</v>
      </c>
      <c r="L54" s="156">
        <f t="shared" si="2"/>
        <v>167.28492910500003</v>
      </c>
      <c r="M54" s="170"/>
      <c r="N54" s="178"/>
      <c r="O54" s="179"/>
      <c r="P54" s="170"/>
      <c r="Q54" s="178"/>
      <c r="R54" s="180"/>
      <c r="S54" s="181"/>
      <c r="T54" s="178"/>
      <c r="U54" s="181"/>
      <c r="V54" s="178"/>
      <c r="W54" s="170"/>
      <c r="X54" s="178"/>
      <c r="Y54" s="182"/>
      <c r="Z54" s="178"/>
      <c r="AA54" s="170"/>
      <c r="AB54" s="181"/>
      <c r="AC54" s="178"/>
      <c r="AD54" s="170"/>
      <c r="AE54" s="178"/>
      <c r="AF54" s="170">
        <v>3.0000000000000001E-3</v>
      </c>
      <c r="AG54" s="178">
        <v>4.423</v>
      </c>
      <c r="AH54" s="170"/>
      <c r="AI54" s="171"/>
      <c r="AJ54" s="170"/>
      <c r="AK54" s="178"/>
      <c r="AL54" s="170"/>
      <c r="AM54" s="178"/>
      <c r="AN54" s="170"/>
      <c r="AO54" s="178"/>
      <c r="AP54" s="170"/>
      <c r="AQ54" s="178"/>
      <c r="AR54" s="183"/>
      <c r="AS54" s="184"/>
      <c r="AT54" s="182"/>
      <c r="AU54" s="185"/>
      <c r="AV54" s="185"/>
      <c r="AW54" s="170"/>
      <c r="AX54" s="178"/>
      <c r="AY54" s="185"/>
      <c r="AZ54" s="182"/>
      <c r="BA54" s="178"/>
      <c r="BB54" s="181"/>
      <c r="BC54" s="178"/>
      <c r="BD54" s="185">
        <v>29.769539999999999</v>
      </c>
      <c r="BE54" s="167"/>
      <c r="BF54" s="168"/>
      <c r="BG54" s="169"/>
      <c r="BH54" s="168"/>
      <c r="BI54" s="169"/>
      <c r="BJ54" s="168"/>
      <c r="BK54" s="169"/>
      <c r="BL54" s="168"/>
      <c r="BM54" s="169"/>
      <c r="BN54" s="168"/>
      <c r="BO54" s="169">
        <v>2</v>
      </c>
      <c r="BP54" s="168">
        <v>3.7644299999999999</v>
      </c>
      <c r="BQ54" s="169"/>
      <c r="BR54" s="168"/>
      <c r="BS54" s="169">
        <v>1</v>
      </c>
      <c r="BT54" s="168">
        <v>1.1171199999999999</v>
      </c>
      <c r="BU54" s="169"/>
      <c r="BV54" s="168"/>
      <c r="BW54" s="169">
        <f t="shared" si="3"/>
        <v>34.192540000000001</v>
      </c>
      <c r="BX54" s="170">
        <f t="shared" si="7"/>
        <v>3.7644299999999999</v>
      </c>
      <c r="BY54" s="171">
        <f t="shared" si="8"/>
        <v>1.1171199999999999</v>
      </c>
      <c r="BZ54" s="172">
        <f t="shared" si="0"/>
        <v>39.074089999999998</v>
      </c>
    </row>
    <row r="55" spans="1:78" ht="18.75" customHeight="1" x14ac:dyDescent="0.3">
      <c r="A55" s="149">
        <f>A53+1</f>
        <v>45</v>
      </c>
      <c r="B55" s="173" t="s">
        <v>110</v>
      </c>
      <c r="C55" s="174" t="s">
        <v>63</v>
      </c>
      <c r="D55" s="174">
        <v>3</v>
      </c>
      <c r="E55" s="174">
        <v>9</v>
      </c>
      <c r="F55" s="175">
        <v>853.1</v>
      </c>
      <c r="G55" s="175">
        <v>853.1</v>
      </c>
      <c r="H55" s="174">
        <v>1</v>
      </c>
      <c r="I55" s="176">
        <v>6.4</v>
      </c>
      <c r="J55" s="177">
        <v>6.95</v>
      </c>
      <c r="K55" s="155">
        <f t="shared" si="1"/>
        <v>68.333309999999997</v>
      </c>
      <c r="L55" s="156">
        <f t="shared" si="2"/>
        <v>65.155811084999996</v>
      </c>
      <c r="M55" s="170"/>
      <c r="N55" s="178"/>
      <c r="O55" s="179"/>
      <c r="P55" s="170"/>
      <c r="Q55" s="178"/>
      <c r="R55" s="180"/>
      <c r="S55" s="181"/>
      <c r="T55" s="178"/>
      <c r="U55" s="181"/>
      <c r="V55" s="178"/>
      <c r="W55" s="170"/>
      <c r="X55" s="178"/>
      <c r="Y55" s="182"/>
      <c r="Z55" s="178"/>
      <c r="AA55" s="170"/>
      <c r="AB55" s="181"/>
      <c r="AC55" s="178"/>
      <c r="AD55" s="170"/>
      <c r="AE55" s="178"/>
      <c r="AF55" s="170"/>
      <c r="AG55" s="178"/>
      <c r="AH55" s="170">
        <v>8</v>
      </c>
      <c r="AI55" s="171">
        <v>11.083</v>
      </c>
      <c r="AJ55" s="170"/>
      <c r="AK55" s="178"/>
      <c r="AL55" s="170"/>
      <c r="AM55" s="178"/>
      <c r="AN55" s="170"/>
      <c r="AO55" s="178"/>
      <c r="AP55" s="170"/>
      <c r="AQ55" s="178"/>
      <c r="AR55" s="183">
        <v>5</v>
      </c>
      <c r="AS55" s="184">
        <v>128.80000000000001</v>
      </c>
      <c r="AT55" s="182"/>
      <c r="AU55" s="185"/>
      <c r="AV55" s="185"/>
      <c r="AW55" s="170"/>
      <c r="AX55" s="178"/>
      <c r="AY55" s="185"/>
      <c r="AZ55" s="182"/>
      <c r="BA55" s="178"/>
      <c r="BB55" s="181"/>
      <c r="BC55" s="178"/>
      <c r="BD55" s="185">
        <v>1.7606299999999999</v>
      </c>
      <c r="BE55" s="167"/>
      <c r="BF55" s="168"/>
      <c r="BG55" s="169"/>
      <c r="BH55" s="168"/>
      <c r="BI55" s="169"/>
      <c r="BJ55" s="168"/>
      <c r="BK55" s="169">
        <v>2E-3</v>
      </c>
      <c r="BL55" s="168">
        <v>2.1154600000000001</v>
      </c>
      <c r="BM55" s="169"/>
      <c r="BN55" s="168"/>
      <c r="BO55" s="169">
        <v>2</v>
      </c>
      <c r="BP55" s="168">
        <v>2.4466899999999998</v>
      </c>
      <c r="BQ55" s="169"/>
      <c r="BR55" s="168"/>
      <c r="BS55" s="169"/>
      <c r="BT55" s="168"/>
      <c r="BU55" s="169"/>
      <c r="BV55" s="168"/>
      <c r="BW55" s="169">
        <f t="shared" si="3"/>
        <v>141.64363</v>
      </c>
      <c r="BX55" s="170">
        <f t="shared" si="7"/>
        <v>4.5621499999999999</v>
      </c>
      <c r="BY55" s="171">
        <f t="shared" si="8"/>
        <v>0</v>
      </c>
      <c r="BZ55" s="172">
        <f t="shared" si="0"/>
        <v>146.20578</v>
      </c>
    </row>
    <row r="56" spans="1:78" ht="18.75" customHeight="1" x14ac:dyDescent="0.3">
      <c r="A56" s="149"/>
      <c r="B56" s="173" t="s">
        <v>111</v>
      </c>
      <c r="C56" s="174"/>
      <c r="D56" s="174">
        <v>3</v>
      </c>
      <c r="E56" s="174"/>
      <c r="F56" s="175">
        <v>1505</v>
      </c>
      <c r="G56" s="175">
        <v>1505</v>
      </c>
      <c r="H56" s="174">
        <v>2</v>
      </c>
      <c r="I56" s="176">
        <v>6.4</v>
      </c>
      <c r="J56" s="177">
        <v>6.95</v>
      </c>
      <c r="K56" s="155">
        <f t="shared" si="1"/>
        <v>120.5505</v>
      </c>
      <c r="L56" s="156">
        <f t="shared" si="2"/>
        <v>114.94490175</v>
      </c>
      <c r="M56" s="170"/>
      <c r="N56" s="178"/>
      <c r="O56" s="179"/>
      <c r="P56" s="170"/>
      <c r="Q56" s="178"/>
      <c r="R56" s="180"/>
      <c r="S56" s="181"/>
      <c r="T56" s="178"/>
      <c r="U56" s="181"/>
      <c r="V56" s="178"/>
      <c r="W56" s="170"/>
      <c r="X56" s="178"/>
      <c r="Y56" s="182"/>
      <c r="Z56" s="178"/>
      <c r="AA56" s="170"/>
      <c r="AB56" s="181"/>
      <c r="AC56" s="178"/>
      <c r="AD56" s="170"/>
      <c r="AE56" s="178"/>
      <c r="AF56" s="170"/>
      <c r="AG56" s="178"/>
      <c r="AH56" s="170"/>
      <c r="AI56" s="171"/>
      <c r="AJ56" s="170"/>
      <c r="AK56" s="178"/>
      <c r="AL56" s="170"/>
      <c r="AM56" s="178"/>
      <c r="AN56" s="170">
        <v>1</v>
      </c>
      <c r="AO56" s="178">
        <v>4.5659999999999998</v>
      </c>
      <c r="AP56" s="170"/>
      <c r="AQ56" s="178"/>
      <c r="AR56" s="183"/>
      <c r="AS56" s="184"/>
      <c r="AT56" s="182"/>
      <c r="AU56" s="185"/>
      <c r="AV56" s="185"/>
      <c r="AW56" s="170">
        <v>2</v>
      </c>
      <c r="AX56" s="178">
        <v>4.6040000000000001</v>
      </c>
      <c r="AY56" s="185"/>
      <c r="AZ56" s="182"/>
      <c r="BA56" s="178"/>
      <c r="BB56" s="181"/>
      <c r="BC56" s="178"/>
      <c r="BD56" s="185">
        <v>32.564</v>
      </c>
      <c r="BE56" s="167"/>
      <c r="BF56" s="168"/>
      <c r="BG56" s="169"/>
      <c r="BH56" s="168"/>
      <c r="BI56" s="169"/>
      <c r="BJ56" s="168"/>
      <c r="BK56" s="169"/>
      <c r="BL56" s="168"/>
      <c r="BM56" s="169"/>
      <c r="BN56" s="168"/>
      <c r="BO56" s="169">
        <v>1</v>
      </c>
      <c r="BP56" s="168">
        <v>1.1195980000000001</v>
      </c>
      <c r="BQ56" s="169"/>
      <c r="BR56" s="168"/>
      <c r="BS56" s="169"/>
      <c r="BT56" s="168"/>
      <c r="BU56" s="169"/>
      <c r="BV56" s="168"/>
      <c r="BW56" s="169">
        <f t="shared" si="3"/>
        <v>41.734000000000002</v>
      </c>
      <c r="BX56" s="170">
        <f t="shared" si="7"/>
        <v>1.1195980000000001</v>
      </c>
      <c r="BY56" s="171">
        <f t="shared" si="8"/>
        <v>0</v>
      </c>
      <c r="BZ56" s="172">
        <f t="shared" si="0"/>
        <v>42.853598000000005</v>
      </c>
    </row>
    <row r="57" spans="1:78" ht="18.75" customHeight="1" x14ac:dyDescent="0.3">
      <c r="A57" s="149">
        <f>A55+1</f>
        <v>46</v>
      </c>
      <c r="B57" s="173" t="s">
        <v>112</v>
      </c>
      <c r="C57" s="174" t="s">
        <v>63</v>
      </c>
      <c r="D57" s="174">
        <v>3</v>
      </c>
      <c r="E57" s="174">
        <v>8</v>
      </c>
      <c r="F57" s="175">
        <v>541</v>
      </c>
      <c r="G57" s="175">
        <v>541</v>
      </c>
      <c r="H57" s="174">
        <v>1</v>
      </c>
      <c r="I57" s="176">
        <v>6.4</v>
      </c>
      <c r="J57" s="177">
        <v>6.95</v>
      </c>
      <c r="K57" s="155">
        <f t="shared" si="1"/>
        <v>43.334100000000007</v>
      </c>
      <c r="L57" s="156">
        <f t="shared" si="2"/>
        <v>41.319064350000005</v>
      </c>
      <c r="M57" s="170"/>
      <c r="N57" s="178"/>
      <c r="O57" s="179"/>
      <c r="P57" s="170"/>
      <c r="Q57" s="178"/>
      <c r="R57" s="180"/>
      <c r="S57" s="181"/>
      <c r="T57" s="178"/>
      <c r="U57" s="181"/>
      <c r="V57" s="178"/>
      <c r="W57" s="170"/>
      <c r="X57" s="178"/>
      <c r="Y57" s="182"/>
      <c r="Z57" s="178"/>
      <c r="AA57" s="170"/>
      <c r="AB57" s="181"/>
      <c r="AC57" s="178"/>
      <c r="AD57" s="170"/>
      <c r="AE57" s="178"/>
      <c r="AF57" s="170"/>
      <c r="AG57" s="178"/>
      <c r="AH57" s="170">
        <v>2</v>
      </c>
      <c r="AI57" s="171">
        <v>1.4950000000000001</v>
      </c>
      <c r="AJ57" s="170"/>
      <c r="AK57" s="178"/>
      <c r="AL57" s="170"/>
      <c r="AM57" s="178"/>
      <c r="AN57" s="170"/>
      <c r="AO57" s="178"/>
      <c r="AP57" s="170"/>
      <c r="AQ57" s="178"/>
      <c r="AR57" s="183"/>
      <c r="AS57" s="184"/>
      <c r="AT57" s="182"/>
      <c r="AU57" s="185"/>
      <c r="AV57" s="185"/>
      <c r="AW57" s="170"/>
      <c r="AX57" s="178"/>
      <c r="AY57" s="185"/>
      <c r="AZ57" s="182"/>
      <c r="BA57" s="178"/>
      <c r="BB57" s="181"/>
      <c r="BC57" s="178"/>
      <c r="BD57" s="185"/>
      <c r="BE57" s="167"/>
      <c r="BF57" s="168"/>
      <c r="BG57" s="169"/>
      <c r="BH57" s="168"/>
      <c r="BI57" s="169">
        <v>6.0000000000000001E-3</v>
      </c>
      <c r="BJ57" s="168">
        <v>11.38246</v>
      </c>
      <c r="BK57" s="169">
        <v>1.6000000000000001E-3</v>
      </c>
      <c r="BL57" s="168">
        <v>1.78</v>
      </c>
      <c r="BM57" s="169"/>
      <c r="BN57" s="168"/>
      <c r="BO57" s="169">
        <v>2</v>
      </c>
      <c r="BP57" s="168">
        <v>2.1709999999999998</v>
      </c>
      <c r="BQ57" s="169"/>
      <c r="BR57" s="168"/>
      <c r="BS57" s="169"/>
      <c r="BT57" s="168"/>
      <c r="BU57" s="169">
        <v>1</v>
      </c>
      <c r="BV57" s="168">
        <v>5.2220000000000004</v>
      </c>
      <c r="BW57" s="169">
        <f t="shared" si="3"/>
        <v>1.4950000000000001</v>
      </c>
      <c r="BX57" s="170">
        <f t="shared" si="7"/>
        <v>15.333459999999999</v>
      </c>
      <c r="BY57" s="171">
        <f t="shared" si="8"/>
        <v>5.2220000000000004</v>
      </c>
      <c r="BZ57" s="172">
        <f t="shared" si="0"/>
        <v>22.050460000000001</v>
      </c>
    </row>
    <row r="58" spans="1:78" ht="18.75" customHeight="1" x14ac:dyDescent="0.3">
      <c r="A58" s="149">
        <f t="shared" si="6"/>
        <v>47</v>
      </c>
      <c r="B58" s="173" t="s">
        <v>113</v>
      </c>
      <c r="C58" s="174" t="s">
        <v>63</v>
      </c>
      <c r="D58" s="174">
        <v>2</v>
      </c>
      <c r="E58" s="174">
        <v>10</v>
      </c>
      <c r="F58" s="175">
        <v>886.6</v>
      </c>
      <c r="G58" s="175">
        <v>886.6</v>
      </c>
      <c r="H58" s="174">
        <v>1</v>
      </c>
      <c r="I58" s="176">
        <v>6.4</v>
      </c>
      <c r="J58" s="177">
        <v>6.95</v>
      </c>
      <c r="K58" s="155">
        <f t="shared" si="1"/>
        <v>71.016660000000002</v>
      </c>
      <c r="L58" s="156">
        <f t="shared" si="2"/>
        <v>67.714385309999997</v>
      </c>
      <c r="M58" s="170"/>
      <c r="N58" s="178"/>
      <c r="O58" s="179"/>
      <c r="P58" s="170"/>
      <c r="Q58" s="178"/>
      <c r="R58" s="180"/>
      <c r="S58" s="181"/>
      <c r="T58" s="178"/>
      <c r="U58" s="181"/>
      <c r="V58" s="178"/>
      <c r="W58" s="170"/>
      <c r="X58" s="178"/>
      <c r="Y58" s="182"/>
      <c r="Z58" s="178"/>
      <c r="AA58" s="170">
        <v>9.5000000000000001E-2</v>
      </c>
      <c r="AB58" s="181">
        <v>1</v>
      </c>
      <c r="AC58" s="178">
        <v>147.62100000000001</v>
      </c>
      <c r="AD58" s="170"/>
      <c r="AE58" s="178"/>
      <c r="AF58" s="170"/>
      <c r="AG58" s="178"/>
      <c r="AH58" s="170"/>
      <c r="AI58" s="171"/>
      <c r="AJ58" s="170"/>
      <c r="AK58" s="178"/>
      <c r="AL58" s="170"/>
      <c r="AM58" s="178"/>
      <c r="AN58" s="170"/>
      <c r="AO58" s="178"/>
      <c r="AP58" s="170"/>
      <c r="AQ58" s="178"/>
      <c r="AR58" s="183"/>
      <c r="AS58" s="184"/>
      <c r="AT58" s="182"/>
      <c r="AU58" s="185"/>
      <c r="AV58" s="185"/>
      <c r="AW58" s="170"/>
      <c r="AX58" s="178"/>
      <c r="AY58" s="185"/>
      <c r="AZ58" s="182"/>
      <c r="BA58" s="178"/>
      <c r="BB58" s="181"/>
      <c r="BC58" s="178"/>
      <c r="BD58" s="185">
        <v>2.7639999999999998</v>
      </c>
      <c r="BE58" s="167"/>
      <c r="BF58" s="168"/>
      <c r="BG58" s="169"/>
      <c r="BH58" s="168"/>
      <c r="BI58" s="169">
        <v>2E-3</v>
      </c>
      <c r="BJ58" s="168">
        <v>6.4926300000000001</v>
      </c>
      <c r="BK58" s="169"/>
      <c r="BL58" s="168"/>
      <c r="BM58" s="169"/>
      <c r="BN58" s="168"/>
      <c r="BO58" s="169">
        <v>2</v>
      </c>
      <c r="BP58" s="168">
        <v>8.8610000000000007</v>
      </c>
      <c r="BQ58" s="169">
        <v>0.06</v>
      </c>
      <c r="BR58" s="168">
        <v>12.858320000000001</v>
      </c>
      <c r="BS58" s="169">
        <v>8</v>
      </c>
      <c r="BT58" s="168">
        <v>8.9529499999999995</v>
      </c>
      <c r="BU58" s="169"/>
      <c r="BV58" s="168"/>
      <c r="BW58" s="169">
        <f t="shared" si="3"/>
        <v>150.38500000000002</v>
      </c>
      <c r="BX58" s="170">
        <f t="shared" si="7"/>
        <v>15.353630000000001</v>
      </c>
      <c r="BY58" s="171">
        <f t="shared" si="8"/>
        <v>21.81127</v>
      </c>
      <c r="BZ58" s="172">
        <f t="shared" si="0"/>
        <v>187.54990000000004</v>
      </c>
    </row>
    <row r="59" spans="1:78" ht="18.75" customHeight="1" x14ac:dyDescent="0.3">
      <c r="A59" s="149"/>
      <c r="B59" s="173" t="s">
        <v>114</v>
      </c>
      <c r="C59" s="174"/>
      <c r="D59" s="174">
        <v>2</v>
      </c>
      <c r="E59" s="174"/>
      <c r="F59" s="175">
        <v>317.2</v>
      </c>
      <c r="G59" s="175">
        <v>317.2</v>
      </c>
      <c r="H59" s="174">
        <v>1</v>
      </c>
      <c r="I59" s="176">
        <v>6.4</v>
      </c>
      <c r="J59" s="177">
        <v>6.95</v>
      </c>
      <c r="K59" s="155">
        <f t="shared" si="1"/>
        <v>25.407720000000001</v>
      </c>
      <c r="L59" s="156">
        <f t="shared" si="2"/>
        <v>24.226261020000003</v>
      </c>
      <c r="M59" s="170"/>
      <c r="N59" s="178"/>
      <c r="O59" s="179"/>
      <c r="P59" s="170"/>
      <c r="Q59" s="178"/>
      <c r="R59" s="180"/>
      <c r="S59" s="181"/>
      <c r="T59" s="178"/>
      <c r="U59" s="181"/>
      <c r="V59" s="178"/>
      <c r="W59" s="170"/>
      <c r="X59" s="178"/>
      <c r="Y59" s="182"/>
      <c r="Z59" s="178"/>
      <c r="AA59" s="170"/>
      <c r="AB59" s="181"/>
      <c r="AC59" s="178"/>
      <c r="AD59" s="170"/>
      <c r="AE59" s="178"/>
      <c r="AF59" s="170"/>
      <c r="AG59" s="178"/>
      <c r="AH59" s="170"/>
      <c r="AI59" s="171"/>
      <c r="AJ59" s="170"/>
      <c r="AK59" s="178"/>
      <c r="AL59" s="170"/>
      <c r="AM59" s="178"/>
      <c r="AN59" s="170"/>
      <c r="AO59" s="178"/>
      <c r="AP59" s="170"/>
      <c r="AQ59" s="178"/>
      <c r="AR59" s="183"/>
      <c r="AS59" s="184"/>
      <c r="AT59" s="182"/>
      <c r="AU59" s="185"/>
      <c r="AV59" s="185"/>
      <c r="AW59" s="170"/>
      <c r="AX59" s="178"/>
      <c r="AY59" s="185"/>
      <c r="AZ59" s="182"/>
      <c r="BA59" s="178"/>
      <c r="BB59" s="181"/>
      <c r="BC59" s="178"/>
      <c r="BD59" s="185">
        <v>3.2593999999999999</v>
      </c>
      <c r="BE59" s="167"/>
      <c r="BF59" s="168"/>
      <c r="BG59" s="169"/>
      <c r="BH59" s="168"/>
      <c r="BI59" s="169"/>
      <c r="BJ59" s="168"/>
      <c r="BK59" s="169"/>
      <c r="BL59" s="168"/>
      <c r="BM59" s="169"/>
      <c r="BN59" s="168"/>
      <c r="BO59" s="169"/>
      <c r="BP59" s="168"/>
      <c r="BQ59" s="169"/>
      <c r="BR59" s="168"/>
      <c r="BS59" s="169"/>
      <c r="BT59" s="168"/>
      <c r="BU59" s="169"/>
      <c r="BV59" s="168"/>
      <c r="BW59" s="169">
        <f t="shared" si="3"/>
        <v>3.2593999999999999</v>
      </c>
      <c r="BX59" s="170">
        <f t="shared" si="7"/>
        <v>0</v>
      </c>
      <c r="BY59" s="171">
        <f t="shared" si="8"/>
        <v>0</v>
      </c>
      <c r="BZ59" s="172">
        <f t="shared" si="0"/>
        <v>3.2593999999999999</v>
      </c>
    </row>
    <row r="60" spans="1:78" ht="18.75" customHeight="1" x14ac:dyDescent="0.3">
      <c r="A60" s="149">
        <f>A58+1</f>
        <v>48</v>
      </c>
      <c r="B60" s="173" t="s">
        <v>115</v>
      </c>
      <c r="C60" s="174">
        <v>1917</v>
      </c>
      <c r="D60" s="174">
        <v>4</v>
      </c>
      <c r="E60" s="174">
        <v>39</v>
      </c>
      <c r="F60" s="175">
        <v>2603</v>
      </c>
      <c r="G60" s="175">
        <v>2603</v>
      </c>
      <c r="H60" s="174">
        <v>3</v>
      </c>
      <c r="I60" s="176">
        <v>6.4</v>
      </c>
      <c r="J60" s="177">
        <v>6.95</v>
      </c>
      <c r="K60" s="155">
        <f t="shared" si="1"/>
        <v>208.50030000000001</v>
      </c>
      <c r="L60" s="156">
        <f t="shared" si="2"/>
        <v>198.80503605000001</v>
      </c>
      <c r="M60" s="170"/>
      <c r="N60" s="178"/>
      <c r="O60" s="179"/>
      <c r="P60" s="170"/>
      <c r="Q60" s="178"/>
      <c r="R60" s="180"/>
      <c r="S60" s="181"/>
      <c r="T60" s="178"/>
      <c r="U60" s="181"/>
      <c r="V60" s="178"/>
      <c r="W60" s="170"/>
      <c r="X60" s="178"/>
      <c r="Y60" s="182"/>
      <c r="Z60" s="178"/>
      <c r="AA60" s="170"/>
      <c r="AB60" s="181"/>
      <c r="AC60" s="178"/>
      <c r="AD60" s="170"/>
      <c r="AE60" s="178"/>
      <c r="AF60" s="170"/>
      <c r="AG60" s="178"/>
      <c r="AH60" s="170"/>
      <c r="AI60" s="171"/>
      <c r="AJ60" s="170"/>
      <c r="AK60" s="178"/>
      <c r="AL60" s="170"/>
      <c r="AM60" s="178"/>
      <c r="AN60" s="170">
        <v>2</v>
      </c>
      <c r="AO60" s="178">
        <v>12.721</v>
      </c>
      <c r="AP60" s="170"/>
      <c r="AQ60" s="178"/>
      <c r="AR60" s="183">
        <v>1</v>
      </c>
      <c r="AS60" s="184">
        <v>4.3272300000000001</v>
      </c>
      <c r="AT60" s="182"/>
      <c r="AU60" s="185"/>
      <c r="AV60" s="185"/>
      <c r="AW60" s="170"/>
      <c r="AX60" s="178"/>
      <c r="AY60" s="185"/>
      <c r="AZ60" s="182"/>
      <c r="BA60" s="178"/>
      <c r="BB60" s="181"/>
      <c r="BC60" s="178"/>
      <c r="BD60" s="185">
        <v>12.615</v>
      </c>
      <c r="BE60" s="167"/>
      <c r="BF60" s="168"/>
      <c r="BG60" s="169"/>
      <c r="BH60" s="168"/>
      <c r="BI60" s="169"/>
      <c r="BJ60" s="168"/>
      <c r="BK60" s="169"/>
      <c r="BL60" s="168"/>
      <c r="BM60" s="169"/>
      <c r="BN60" s="168"/>
      <c r="BO60" s="169">
        <v>4</v>
      </c>
      <c r="BP60" s="168">
        <v>4.3630000000000004</v>
      </c>
      <c r="BQ60" s="169">
        <v>0.04</v>
      </c>
      <c r="BR60" s="168">
        <v>8.7070000000000007</v>
      </c>
      <c r="BS60" s="169">
        <v>5</v>
      </c>
      <c r="BT60" s="168">
        <v>5.5529999999999999</v>
      </c>
      <c r="BU60" s="169"/>
      <c r="BV60" s="168"/>
      <c r="BW60" s="169">
        <f t="shared" si="3"/>
        <v>29.663229999999999</v>
      </c>
      <c r="BX60" s="170">
        <f t="shared" si="7"/>
        <v>4.3630000000000004</v>
      </c>
      <c r="BY60" s="171">
        <f t="shared" si="8"/>
        <v>14.260000000000002</v>
      </c>
      <c r="BZ60" s="172">
        <f t="shared" si="0"/>
        <v>48.286230000000003</v>
      </c>
    </row>
    <row r="61" spans="1:78" ht="18" customHeight="1" x14ac:dyDescent="0.3">
      <c r="A61" s="149">
        <f t="shared" si="6"/>
        <v>49</v>
      </c>
      <c r="B61" s="173" t="s">
        <v>116</v>
      </c>
      <c r="C61" s="174">
        <v>1917</v>
      </c>
      <c r="D61" s="174">
        <v>3</v>
      </c>
      <c r="E61" s="174">
        <v>16</v>
      </c>
      <c r="F61" s="175">
        <v>1262.1999999999998</v>
      </c>
      <c r="G61" s="175">
        <v>1262.1999999999998</v>
      </c>
      <c r="H61" s="174">
        <v>2</v>
      </c>
      <c r="I61" s="176">
        <v>6.4</v>
      </c>
      <c r="J61" s="177">
        <v>6.95</v>
      </c>
      <c r="K61" s="155">
        <f t="shared" si="1"/>
        <v>101.10221999999999</v>
      </c>
      <c r="L61" s="156">
        <f t="shared" si="2"/>
        <v>96.400966769999997</v>
      </c>
      <c r="M61" s="170"/>
      <c r="N61" s="178"/>
      <c r="O61" s="179"/>
      <c r="P61" s="170">
        <v>0.21</v>
      </c>
      <c r="Q61" s="178">
        <v>91.995000000000005</v>
      </c>
      <c r="R61" s="180"/>
      <c r="S61" s="181"/>
      <c r="T61" s="178"/>
      <c r="U61" s="181">
        <v>4.0000000000000001E-3</v>
      </c>
      <c r="V61" s="178">
        <v>27.664999999999999</v>
      </c>
      <c r="W61" s="170"/>
      <c r="X61" s="178"/>
      <c r="Y61" s="182"/>
      <c r="Z61" s="178"/>
      <c r="AA61" s="170">
        <v>0.12</v>
      </c>
      <c r="AB61" s="181">
        <v>2</v>
      </c>
      <c r="AC61" s="178">
        <v>294.85300000000001</v>
      </c>
      <c r="AD61" s="170"/>
      <c r="AE61" s="178"/>
      <c r="AF61" s="170"/>
      <c r="AG61" s="178"/>
      <c r="AH61" s="170"/>
      <c r="AI61" s="171"/>
      <c r="AJ61" s="170"/>
      <c r="AK61" s="178"/>
      <c r="AL61" s="170"/>
      <c r="AM61" s="178"/>
      <c r="AN61" s="170">
        <v>5</v>
      </c>
      <c r="AO61" s="178">
        <v>46.634</v>
      </c>
      <c r="AP61" s="170"/>
      <c r="AQ61" s="178"/>
      <c r="AR61" s="183">
        <v>28</v>
      </c>
      <c r="AS61" s="184">
        <v>8.9577500000000008</v>
      </c>
      <c r="AT61" s="182"/>
      <c r="AU61" s="185"/>
      <c r="AV61" s="185"/>
      <c r="AW61" s="170"/>
      <c r="AX61" s="178"/>
      <c r="AY61" s="185"/>
      <c r="AZ61" s="182"/>
      <c r="BA61" s="178"/>
      <c r="BB61" s="181"/>
      <c r="BC61" s="178"/>
      <c r="BD61" s="185">
        <v>12.760999999999999</v>
      </c>
      <c r="BE61" s="167"/>
      <c r="BF61" s="168"/>
      <c r="BG61" s="169"/>
      <c r="BH61" s="168"/>
      <c r="BI61" s="169">
        <v>2E-3</v>
      </c>
      <c r="BJ61" s="168">
        <v>2.8969999999999998</v>
      </c>
      <c r="BK61" s="169">
        <v>2E-3</v>
      </c>
      <c r="BL61" s="168">
        <v>1.78</v>
      </c>
      <c r="BM61" s="169"/>
      <c r="BN61" s="168"/>
      <c r="BO61" s="169">
        <v>6</v>
      </c>
      <c r="BP61" s="168">
        <v>12.143000000000001</v>
      </c>
      <c r="BQ61" s="169"/>
      <c r="BR61" s="168"/>
      <c r="BS61" s="169"/>
      <c r="BT61" s="168"/>
      <c r="BU61" s="169"/>
      <c r="BV61" s="168"/>
      <c r="BW61" s="169">
        <f t="shared" si="3"/>
        <v>482.86575000000005</v>
      </c>
      <c r="BX61" s="170">
        <f t="shared" si="7"/>
        <v>16.82</v>
      </c>
      <c r="BY61" s="171">
        <f t="shared" si="8"/>
        <v>0</v>
      </c>
      <c r="BZ61" s="172">
        <f t="shared" si="0"/>
        <v>499.68575000000004</v>
      </c>
    </row>
    <row r="62" spans="1:78" ht="18" customHeight="1" x14ac:dyDescent="0.3">
      <c r="A62" s="149">
        <f t="shared" si="6"/>
        <v>50</v>
      </c>
      <c r="B62" s="173" t="s">
        <v>117</v>
      </c>
      <c r="C62" s="174">
        <v>1939</v>
      </c>
      <c r="D62" s="174">
        <v>3</v>
      </c>
      <c r="E62" s="174">
        <v>18</v>
      </c>
      <c r="F62" s="175">
        <v>1787.2</v>
      </c>
      <c r="G62" s="175">
        <v>1787.2</v>
      </c>
      <c r="H62" s="174">
        <v>3</v>
      </c>
      <c r="I62" s="176">
        <v>6.4</v>
      </c>
      <c r="J62" s="177">
        <v>6.95</v>
      </c>
      <c r="K62" s="155">
        <f t="shared" si="1"/>
        <v>143.15472000000003</v>
      </c>
      <c r="L62" s="156">
        <f t="shared" si="2"/>
        <v>136.49802552000003</v>
      </c>
      <c r="M62" s="170"/>
      <c r="N62" s="178"/>
      <c r="O62" s="179"/>
      <c r="P62" s="170"/>
      <c r="Q62" s="178"/>
      <c r="R62" s="180"/>
      <c r="S62" s="181"/>
      <c r="T62" s="178"/>
      <c r="U62" s="181"/>
      <c r="V62" s="178"/>
      <c r="W62" s="170"/>
      <c r="X62" s="178"/>
      <c r="Y62" s="182"/>
      <c r="Z62" s="178"/>
      <c r="AA62" s="170"/>
      <c r="AB62" s="181"/>
      <c r="AC62" s="178"/>
      <c r="AD62" s="170"/>
      <c r="AE62" s="178"/>
      <c r="AF62" s="170"/>
      <c r="AG62" s="178"/>
      <c r="AH62" s="170"/>
      <c r="AI62" s="171"/>
      <c r="AJ62" s="170"/>
      <c r="AK62" s="178"/>
      <c r="AL62" s="170"/>
      <c r="AM62" s="178"/>
      <c r="AN62" s="170"/>
      <c r="AO62" s="178"/>
      <c r="AP62" s="170"/>
      <c r="AQ62" s="178"/>
      <c r="AR62" s="183"/>
      <c r="AS62" s="184"/>
      <c r="AT62" s="182"/>
      <c r="AU62" s="185"/>
      <c r="AV62" s="185"/>
      <c r="AW62" s="170"/>
      <c r="AX62" s="178"/>
      <c r="AY62" s="185"/>
      <c r="AZ62" s="182"/>
      <c r="BA62" s="178"/>
      <c r="BB62" s="181"/>
      <c r="BC62" s="178"/>
      <c r="BD62" s="185">
        <v>3.524</v>
      </c>
      <c r="BE62" s="167"/>
      <c r="BF62" s="168"/>
      <c r="BG62" s="169"/>
      <c r="BH62" s="168"/>
      <c r="BI62" s="169"/>
      <c r="BJ62" s="168"/>
      <c r="BK62" s="169"/>
      <c r="BL62" s="168"/>
      <c r="BM62" s="169"/>
      <c r="BN62" s="168"/>
      <c r="BO62" s="169"/>
      <c r="BP62" s="168"/>
      <c r="BQ62" s="169"/>
      <c r="BR62" s="168"/>
      <c r="BS62" s="169"/>
      <c r="BT62" s="168"/>
      <c r="BU62" s="169"/>
      <c r="BV62" s="168"/>
      <c r="BW62" s="169">
        <f t="shared" si="3"/>
        <v>3.524</v>
      </c>
      <c r="BX62" s="170">
        <f t="shared" si="7"/>
        <v>0</v>
      </c>
      <c r="BY62" s="171">
        <f t="shared" si="8"/>
        <v>0</v>
      </c>
      <c r="BZ62" s="172">
        <f t="shared" si="0"/>
        <v>3.524</v>
      </c>
    </row>
    <row r="63" spans="1:78" ht="18.75" customHeight="1" x14ac:dyDescent="0.3">
      <c r="A63" s="149">
        <f t="shared" si="6"/>
        <v>51</v>
      </c>
      <c r="B63" s="173" t="s">
        <v>118</v>
      </c>
      <c r="C63" s="174" t="s">
        <v>63</v>
      </c>
      <c r="D63" s="174">
        <v>2</v>
      </c>
      <c r="E63" s="174">
        <v>2</v>
      </c>
      <c r="F63" s="175">
        <v>271.89999999999998</v>
      </c>
      <c r="G63" s="175">
        <v>271.89999999999998</v>
      </c>
      <c r="H63" s="174">
        <v>1</v>
      </c>
      <c r="I63" s="176">
        <v>6.4</v>
      </c>
      <c r="J63" s="177">
        <v>6.95</v>
      </c>
      <c r="K63" s="155">
        <f t="shared" si="1"/>
        <v>21.77919</v>
      </c>
      <c r="L63" s="156">
        <f t="shared" si="2"/>
        <v>20.766457665000001</v>
      </c>
      <c r="M63" s="170"/>
      <c r="N63" s="178"/>
      <c r="O63" s="179"/>
      <c r="P63" s="170"/>
      <c r="Q63" s="178"/>
      <c r="R63" s="180"/>
      <c r="S63" s="181"/>
      <c r="T63" s="178"/>
      <c r="U63" s="181"/>
      <c r="V63" s="178"/>
      <c r="W63" s="170"/>
      <c r="X63" s="178"/>
      <c r="Y63" s="182"/>
      <c r="Z63" s="178"/>
      <c r="AA63" s="170"/>
      <c r="AB63" s="181"/>
      <c r="AC63" s="178"/>
      <c r="AD63" s="170"/>
      <c r="AE63" s="178"/>
      <c r="AF63" s="170"/>
      <c r="AG63" s="178"/>
      <c r="AH63" s="170"/>
      <c r="AI63" s="171"/>
      <c r="AJ63" s="170"/>
      <c r="AK63" s="178"/>
      <c r="AL63" s="170"/>
      <c r="AM63" s="178"/>
      <c r="AN63" s="170"/>
      <c r="AO63" s="178"/>
      <c r="AP63" s="170"/>
      <c r="AQ63" s="178"/>
      <c r="AR63" s="183"/>
      <c r="AS63" s="184"/>
      <c r="AT63" s="182"/>
      <c r="AU63" s="185"/>
      <c r="AV63" s="185"/>
      <c r="AW63" s="170"/>
      <c r="AX63" s="178"/>
      <c r="AY63" s="185"/>
      <c r="AZ63" s="182"/>
      <c r="BA63" s="178"/>
      <c r="BB63" s="181"/>
      <c r="BC63" s="178"/>
      <c r="BD63" s="185">
        <v>5.6740000000000004</v>
      </c>
      <c r="BE63" s="167"/>
      <c r="BF63" s="168"/>
      <c r="BG63" s="169"/>
      <c r="BH63" s="168"/>
      <c r="BI63" s="169"/>
      <c r="BJ63" s="168"/>
      <c r="BK63" s="169"/>
      <c r="BL63" s="168"/>
      <c r="BM63" s="169"/>
      <c r="BN63" s="168"/>
      <c r="BO63" s="169">
        <v>1</v>
      </c>
      <c r="BP63" s="168">
        <v>1.016</v>
      </c>
      <c r="BQ63" s="169"/>
      <c r="BR63" s="168"/>
      <c r="BS63" s="169"/>
      <c r="BT63" s="168"/>
      <c r="BU63" s="169"/>
      <c r="BV63" s="168"/>
      <c r="BW63" s="169">
        <f t="shared" si="3"/>
        <v>5.6740000000000004</v>
      </c>
      <c r="BX63" s="170">
        <f t="shared" si="7"/>
        <v>1.016</v>
      </c>
      <c r="BY63" s="171">
        <f t="shared" si="8"/>
        <v>0</v>
      </c>
      <c r="BZ63" s="172">
        <f t="shared" si="0"/>
        <v>6.69</v>
      </c>
    </row>
    <row r="64" spans="1:78" ht="18.75" customHeight="1" x14ac:dyDescent="0.3">
      <c r="A64" s="149">
        <f t="shared" si="6"/>
        <v>52</v>
      </c>
      <c r="B64" s="173" t="s">
        <v>119</v>
      </c>
      <c r="C64" s="174">
        <v>1917</v>
      </c>
      <c r="D64" s="174">
        <v>3</v>
      </c>
      <c r="E64" s="174">
        <v>24</v>
      </c>
      <c r="F64" s="175">
        <v>2142.6999999999998</v>
      </c>
      <c r="G64" s="175">
        <v>2142.6999999999998</v>
      </c>
      <c r="H64" s="174">
        <v>3</v>
      </c>
      <c r="I64" s="176">
        <v>6.4</v>
      </c>
      <c r="J64" s="177">
        <v>6.95</v>
      </c>
      <c r="K64" s="155">
        <f t="shared" si="1"/>
        <v>171.63027</v>
      </c>
      <c r="L64" s="156">
        <f t="shared" si="2"/>
        <v>163.64946244500001</v>
      </c>
      <c r="M64" s="170"/>
      <c r="N64" s="178"/>
      <c r="O64" s="179"/>
      <c r="P64" s="170"/>
      <c r="Q64" s="178"/>
      <c r="R64" s="180"/>
      <c r="S64" s="181"/>
      <c r="T64" s="178"/>
      <c r="U64" s="181">
        <v>2E-3</v>
      </c>
      <c r="V64" s="178">
        <v>8.9144699999999997</v>
      </c>
      <c r="W64" s="170"/>
      <c r="X64" s="178"/>
      <c r="Y64" s="182"/>
      <c r="Z64" s="178"/>
      <c r="AA64" s="170"/>
      <c r="AB64" s="181"/>
      <c r="AC64" s="178"/>
      <c r="AD64" s="170"/>
      <c r="AE64" s="178"/>
      <c r="AF64" s="170"/>
      <c r="AG64" s="178"/>
      <c r="AH64" s="170"/>
      <c r="AI64" s="171"/>
      <c r="AJ64" s="170"/>
      <c r="AK64" s="178"/>
      <c r="AL64" s="170"/>
      <c r="AM64" s="178"/>
      <c r="AN64" s="170"/>
      <c r="AO64" s="178"/>
      <c r="AP64" s="170"/>
      <c r="AQ64" s="178"/>
      <c r="AR64" s="183"/>
      <c r="AS64" s="184"/>
      <c r="AT64" s="182"/>
      <c r="AU64" s="185"/>
      <c r="AV64" s="185"/>
      <c r="AW64" s="170"/>
      <c r="AX64" s="178"/>
      <c r="AY64" s="185"/>
      <c r="AZ64" s="182"/>
      <c r="BA64" s="178"/>
      <c r="BB64" s="181"/>
      <c r="BC64" s="178"/>
      <c r="BD64" s="185"/>
      <c r="BE64" s="167"/>
      <c r="BF64" s="168"/>
      <c r="BG64" s="169"/>
      <c r="BH64" s="168"/>
      <c r="BI64" s="169"/>
      <c r="BJ64" s="168"/>
      <c r="BK64" s="169"/>
      <c r="BL64" s="168"/>
      <c r="BM64" s="169"/>
      <c r="BN64" s="168"/>
      <c r="BO64" s="169">
        <v>3</v>
      </c>
      <c r="BP64" s="168">
        <v>3.1</v>
      </c>
      <c r="BQ64" s="169"/>
      <c r="BR64" s="168"/>
      <c r="BS64" s="169"/>
      <c r="BT64" s="168"/>
      <c r="BU64" s="169">
        <v>2</v>
      </c>
      <c r="BV64" s="168">
        <v>4.8872799999999996</v>
      </c>
      <c r="BW64" s="169">
        <f t="shared" si="3"/>
        <v>8.9144699999999997</v>
      </c>
      <c r="BX64" s="170">
        <f t="shared" si="7"/>
        <v>3.1</v>
      </c>
      <c r="BY64" s="171">
        <f t="shared" si="8"/>
        <v>4.8872799999999996</v>
      </c>
      <c r="BZ64" s="172">
        <f t="shared" si="0"/>
        <v>16.90175</v>
      </c>
    </row>
    <row r="65" spans="1:78" ht="18.75" customHeight="1" x14ac:dyDescent="0.3">
      <c r="A65" s="149">
        <f t="shared" si="6"/>
        <v>53</v>
      </c>
      <c r="B65" s="173" t="s">
        <v>120</v>
      </c>
      <c r="C65" s="174" t="s">
        <v>63</v>
      </c>
      <c r="D65" s="174">
        <v>4</v>
      </c>
      <c r="E65" s="174">
        <v>32</v>
      </c>
      <c r="F65" s="175">
        <v>2445.21</v>
      </c>
      <c r="G65" s="175">
        <v>2445.21</v>
      </c>
      <c r="H65" s="174">
        <v>3</v>
      </c>
      <c r="I65" s="176">
        <v>6.4</v>
      </c>
      <c r="J65" s="177">
        <v>6.95</v>
      </c>
      <c r="K65" s="155">
        <f t="shared" si="1"/>
        <v>195.86132100000003</v>
      </c>
      <c r="L65" s="156">
        <f t="shared" si="2"/>
        <v>186.75376957350002</v>
      </c>
      <c r="M65" s="170">
        <v>6.0000000000000001E-3</v>
      </c>
      <c r="N65" s="178">
        <v>6.9539999999999997</v>
      </c>
      <c r="O65" s="179"/>
      <c r="P65" s="170">
        <v>1.4999999999999999E-2</v>
      </c>
      <c r="Q65" s="178">
        <v>14.263</v>
      </c>
      <c r="R65" s="180"/>
      <c r="S65" s="181"/>
      <c r="T65" s="178"/>
      <c r="U65" s="181"/>
      <c r="V65" s="178"/>
      <c r="W65" s="170"/>
      <c r="X65" s="178"/>
      <c r="Y65" s="182"/>
      <c r="Z65" s="178"/>
      <c r="AA65" s="170"/>
      <c r="AB65" s="181"/>
      <c r="AC65" s="178"/>
      <c r="AD65" s="170"/>
      <c r="AE65" s="178"/>
      <c r="AF65" s="170"/>
      <c r="AG65" s="178"/>
      <c r="AH65" s="170">
        <v>5</v>
      </c>
      <c r="AI65" s="171">
        <v>5.9</v>
      </c>
      <c r="AJ65" s="170"/>
      <c r="AK65" s="178"/>
      <c r="AL65" s="170"/>
      <c r="AM65" s="178"/>
      <c r="AN65" s="170"/>
      <c r="AO65" s="178"/>
      <c r="AP65" s="170"/>
      <c r="AQ65" s="178"/>
      <c r="AR65" s="183">
        <v>4</v>
      </c>
      <c r="AS65" s="184">
        <v>101.42</v>
      </c>
      <c r="AT65" s="182"/>
      <c r="AU65" s="185"/>
      <c r="AV65" s="185"/>
      <c r="AW65" s="170"/>
      <c r="AX65" s="178"/>
      <c r="AY65" s="185"/>
      <c r="AZ65" s="182"/>
      <c r="BA65" s="178"/>
      <c r="BB65" s="181"/>
      <c r="BC65" s="178"/>
      <c r="BD65" s="185">
        <v>12.694000000000001</v>
      </c>
      <c r="BE65" s="167"/>
      <c r="BF65" s="168"/>
      <c r="BG65" s="169"/>
      <c r="BH65" s="168"/>
      <c r="BI65" s="169">
        <v>5.0000000000000001E-3</v>
      </c>
      <c r="BJ65" s="168">
        <v>15.56456</v>
      </c>
      <c r="BK65" s="169"/>
      <c r="BL65" s="168"/>
      <c r="BM65" s="169"/>
      <c r="BN65" s="168"/>
      <c r="BO65" s="169"/>
      <c r="BP65" s="168"/>
      <c r="BQ65" s="169"/>
      <c r="BR65" s="168"/>
      <c r="BS65" s="169"/>
      <c r="BT65" s="168"/>
      <c r="BU65" s="169"/>
      <c r="BV65" s="168"/>
      <c r="BW65" s="169">
        <f t="shared" si="3"/>
        <v>141.23099999999999</v>
      </c>
      <c r="BX65" s="170">
        <f t="shared" si="7"/>
        <v>15.56456</v>
      </c>
      <c r="BY65" s="171">
        <f t="shared" si="8"/>
        <v>0</v>
      </c>
      <c r="BZ65" s="172">
        <f t="shared" si="0"/>
        <v>156.79555999999999</v>
      </c>
    </row>
    <row r="66" spans="1:78" ht="18.75" customHeight="1" x14ac:dyDescent="0.3">
      <c r="A66" s="149">
        <f t="shared" si="6"/>
        <v>54</v>
      </c>
      <c r="B66" s="173" t="s">
        <v>121</v>
      </c>
      <c r="C66" s="174">
        <v>2013</v>
      </c>
      <c r="D66" s="174">
        <v>3</v>
      </c>
      <c r="E66" s="174">
        <v>24</v>
      </c>
      <c r="F66" s="175">
        <v>1324.6</v>
      </c>
      <c r="G66" s="175">
        <v>1324.6</v>
      </c>
      <c r="H66" s="174">
        <v>2</v>
      </c>
      <c r="I66" s="176">
        <v>6.4</v>
      </c>
      <c r="J66" s="177">
        <v>6.95</v>
      </c>
      <c r="K66" s="155">
        <f t="shared" si="1"/>
        <v>106.10046</v>
      </c>
      <c r="L66" s="156">
        <f t="shared" si="2"/>
        <v>101.16678861</v>
      </c>
      <c r="M66" s="170">
        <v>2.5000000000000001E-2</v>
      </c>
      <c r="N66" s="178">
        <v>182</v>
      </c>
      <c r="O66" s="179"/>
      <c r="P66" s="170"/>
      <c r="Q66" s="178"/>
      <c r="R66" s="180"/>
      <c r="S66" s="181"/>
      <c r="T66" s="178"/>
      <c r="U66" s="181"/>
      <c r="V66" s="178"/>
      <c r="W66" s="170"/>
      <c r="X66" s="178"/>
      <c r="Y66" s="182"/>
      <c r="Z66" s="178"/>
      <c r="AA66" s="170"/>
      <c r="AB66" s="181"/>
      <c r="AC66" s="178"/>
      <c r="AD66" s="170"/>
      <c r="AE66" s="178"/>
      <c r="AF66" s="170"/>
      <c r="AG66" s="178"/>
      <c r="AH66" s="170">
        <v>6</v>
      </c>
      <c r="AI66" s="171">
        <v>7.9729999999999999</v>
      </c>
      <c r="AJ66" s="170"/>
      <c r="AK66" s="178"/>
      <c r="AL66" s="170"/>
      <c r="AM66" s="178"/>
      <c r="AN66" s="170"/>
      <c r="AO66" s="178"/>
      <c r="AP66" s="170"/>
      <c r="AQ66" s="178"/>
      <c r="AR66" s="183"/>
      <c r="AS66" s="184"/>
      <c r="AT66" s="182"/>
      <c r="AU66" s="185"/>
      <c r="AV66" s="185"/>
      <c r="AW66" s="170"/>
      <c r="AX66" s="178"/>
      <c r="AY66" s="185"/>
      <c r="AZ66" s="182"/>
      <c r="BA66" s="178"/>
      <c r="BB66" s="181"/>
      <c r="BC66" s="178"/>
      <c r="BD66" s="185">
        <v>1.4319999999999999</v>
      </c>
      <c r="BE66" s="167"/>
      <c r="BF66" s="168"/>
      <c r="BG66" s="169"/>
      <c r="BH66" s="168"/>
      <c r="BI66" s="169"/>
      <c r="BJ66" s="168"/>
      <c r="BK66" s="169"/>
      <c r="BL66" s="168"/>
      <c r="BM66" s="169"/>
      <c r="BN66" s="168"/>
      <c r="BO66" s="169"/>
      <c r="BP66" s="168"/>
      <c r="BQ66" s="169"/>
      <c r="BR66" s="168"/>
      <c r="BS66" s="169">
        <v>6</v>
      </c>
      <c r="BT66" s="168">
        <v>10.425219999999999</v>
      </c>
      <c r="BU66" s="169"/>
      <c r="BV66" s="168"/>
      <c r="BW66" s="169">
        <f t="shared" si="3"/>
        <v>191.405</v>
      </c>
      <c r="BX66" s="170">
        <f t="shared" si="7"/>
        <v>0</v>
      </c>
      <c r="BY66" s="171">
        <f t="shared" si="8"/>
        <v>10.425219999999999</v>
      </c>
      <c r="BZ66" s="172">
        <f t="shared" si="0"/>
        <v>201.83022</v>
      </c>
    </row>
    <row r="67" spans="1:78" ht="18.75" customHeight="1" x14ac:dyDescent="0.3">
      <c r="A67" s="149">
        <f t="shared" si="6"/>
        <v>55</v>
      </c>
      <c r="B67" s="173" t="s">
        <v>122</v>
      </c>
      <c r="C67" s="174">
        <v>1959</v>
      </c>
      <c r="D67" s="174">
        <v>2</v>
      </c>
      <c r="E67" s="174">
        <v>8</v>
      </c>
      <c r="F67" s="175">
        <v>290.2</v>
      </c>
      <c r="G67" s="175">
        <v>290.2</v>
      </c>
      <c r="H67" s="174">
        <v>1</v>
      </c>
      <c r="I67" s="176">
        <v>6.4</v>
      </c>
      <c r="J67" s="177">
        <v>6.95</v>
      </c>
      <c r="K67" s="155">
        <f t="shared" si="1"/>
        <v>23.24502</v>
      </c>
      <c r="L67" s="156">
        <f t="shared" si="2"/>
        <v>22.164126570000001</v>
      </c>
      <c r="M67" s="170"/>
      <c r="N67" s="178"/>
      <c r="O67" s="179"/>
      <c r="P67" s="170"/>
      <c r="Q67" s="178"/>
      <c r="R67" s="180"/>
      <c r="S67" s="181"/>
      <c r="T67" s="178"/>
      <c r="U67" s="181"/>
      <c r="V67" s="178"/>
      <c r="W67" s="170"/>
      <c r="X67" s="178"/>
      <c r="Y67" s="182"/>
      <c r="Z67" s="178"/>
      <c r="AA67" s="170"/>
      <c r="AB67" s="181"/>
      <c r="AC67" s="178"/>
      <c r="AD67" s="170"/>
      <c r="AE67" s="178"/>
      <c r="AF67" s="170">
        <v>1E-3</v>
      </c>
      <c r="AG67" s="178">
        <v>3.9220000000000002</v>
      </c>
      <c r="AH67" s="170"/>
      <c r="AI67" s="171"/>
      <c r="AJ67" s="170"/>
      <c r="AK67" s="178"/>
      <c r="AL67" s="170"/>
      <c r="AM67" s="178"/>
      <c r="AN67" s="170">
        <v>1</v>
      </c>
      <c r="AO67" s="178">
        <v>1.855</v>
      </c>
      <c r="AP67" s="170"/>
      <c r="AQ67" s="178"/>
      <c r="AR67" s="183"/>
      <c r="AS67" s="184"/>
      <c r="AT67" s="182"/>
      <c r="AU67" s="185"/>
      <c r="AV67" s="185"/>
      <c r="AW67" s="170"/>
      <c r="AX67" s="178"/>
      <c r="AY67" s="185"/>
      <c r="AZ67" s="182"/>
      <c r="BA67" s="178"/>
      <c r="BB67" s="181"/>
      <c r="BC67" s="178"/>
      <c r="BD67" s="185">
        <v>19.902000000000001</v>
      </c>
      <c r="BE67" s="167"/>
      <c r="BF67" s="168"/>
      <c r="BG67" s="169"/>
      <c r="BH67" s="168"/>
      <c r="BI67" s="169">
        <v>2E-3</v>
      </c>
      <c r="BJ67" s="168">
        <v>2.7949999999999999</v>
      </c>
      <c r="BK67" s="169"/>
      <c r="BL67" s="168"/>
      <c r="BM67" s="169"/>
      <c r="BN67" s="168"/>
      <c r="BO67" s="169">
        <v>1</v>
      </c>
      <c r="BP67" s="168">
        <v>1.038</v>
      </c>
      <c r="BQ67" s="169"/>
      <c r="BR67" s="168"/>
      <c r="BS67" s="169"/>
      <c r="BT67" s="168"/>
      <c r="BU67" s="169"/>
      <c r="BV67" s="168"/>
      <c r="BW67" s="169">
        <f t="shared" si="3"/>
        <v>25.679000000000002</v>
      </c>
      <c r="BX67" s="170">
        <f t="shared" si="7"/>
        <v>3.8330000000000002</v>
      </c>
      <c r="BY67" s="171">
        <f t="shared" si="8"/>
        <v>0</v>
      </c>
      <c r="BZ67" s="172">
        <f t="shared" si="0"/>
        <v>29.512</v>
      </c>
    </row>
    <row r="68" spans="1:78" ht="18.75" customHeight="1" x14ac:dyDescent="0.3">
      <c r="A68" s="149">
        <f t="shared" si="6"/>
        <v>56</v>
      </c>
      <c r="B68" s="173" t="s">
        <v>123</v>
      </c>
      <c r="C68" s="174">
        <v>1958</v>
      </c>
      <c r="D68" s="174">
        <v>2</v>
      </c>
      <c r="E68" s="174">
        <v>8</v>
      </c>
      <c r="F68" s="175">
        <v>295.89999999999998</v>
      </c>
      <c r="G68" s="175">
        <v>295.89999999999998</v>
      </c>
      <c r="H68" s="174">
        <v>1</v>
      </c>
      <c r="I68" s="176">
        <v>6.4</v>
      </c>
      <c r="J68" s="177">
        <v>6.95</v>
      </c>
      <c r="K68" s="155">
        <f t="shared" si="1"/>
        <v>23.701589999999999</v>
      </c>
      <c r="L68" s="156">
        <f t="shared" si="2"/>
        <v>22.599466065000001</v>
      </c>
      <c r="M68" s="170"/>
      <c r="N68" s="178"/>
      <c r="O68" s="179"/>
      <c r="P68" s="170"/>
      <c r="Q68" s="178"/>
      <c r="R68" s="180"/>
      <c r="S68" s="181"/>
      <c r="T68" s="178"/>
      <c r="U68" s="181"/>
      <c r="V68" s="178"/>
      <c r="W68" s="170"/>
      <c r="X68" s="178"/>
      <c r="Y68" s="182"/>
      <c r="Z68" s="178"/>
      <c r="AA68" s="170"/>
      <c r="AB68" s="181"/>
      <c r="AC68" s="178"/>
      <c r="AD68" s="170"/>
      <c r="AE68" s="178"/>
      <c r="AF68" s="170"/>
      <c r="AG68" s="178"/>
      <c r="AH68" s="170">
        <v>2</v>
      </c>
      <c r="AI68" s="171">
        <v>4.8540000000000001</v>
      </c>
      <c r="AJ68" s="170"/>
      <c r="AK68" s="178"/>
      <c r="AL68" s="170"/>
      <c r="AM68" s="178"/>
      <c r="AN68" s="170"/>
      <c r="AO68" s="178"/>
      <c r="AP68" s="170"/>
      <c r="AQ68" s="178"/>
      <c r="AR68" s="183"/>
      <c r="AS68" s="184"/>
      <c r="AT68" s="182"/>
      <c r="AU68" s="185"/>
      <c r="AV68" s="185"/>
      <c r="AW68" s="170"/>
      <c r="AX68" s="178"/>
      <c r="AY68" s="185"/>
      <c r="AZ68" s="182"/>
      <c r="BA68" s="178"/>
      <c r="BB68" s="181"/>
      <c r="BC68" s="178"/>
      <c r="BD68" s="185"/>
      <c r="BE68" s="167"/>
      <c r="BF68" s="168"/>
      <c r="BG68" s="169"/>
      <c r="BH68" s="168"/>
      <c r="BI68" s="169"/>
      <c r="BJ68" s="168"/>
      <c r="BK68" s="169"/>
      <c r="BL68" s="168"/>
      <c r="BM68" s="169"/>
      <c r="BN68" s="168"/>
      <c r="BO68" s="169"/>
      <c r="BP68" s="168"/>
      <c r="BQ68" s="169"/>
      <c r="BR68" s="168"/>
      <c r="BS68" s="169"/>
      <c r="BT68" s="168"/>
      <c r="BU68" s="169"/>
      <c r="BV68" s="168"/>
      <c r="BW68" s="169">
        <f t="shared" si="3"/>
        <v>4.8540000000000001</v>
      </c>
      <c r="BX68" s="170">
        <f t="shared" si="7"/>
        <v>0</v>
      </c>
      <c r="BY68" s="171">
        <f t="shared" si="8"/>
        <v>0</v>
      </c>
      <c r="BZ68" s="172">
        <f t="shared" si="0"/>
        <v>4.8540000000000001</v>
      </c>
    </row>
    <row r="69" spans="1:78" ht="18" customHeight="1" x14ac:dyDescent="0.3">
      <c r="A69" s="149">
        <f t="shared" si="6"/>
        <v>57</v>
      </c>
      <c r="B69" s="173" t="s">
        <v>124</v>
      </c>
      <c r="C69" s="174">
        <v>1965</v>
      </c>
      <c r="D69" s="174">
        <v>4</v>
      </c>
      <c r="E69" s="174">
        <v>32</v>
      </c>
      <c r="F69" s="175">
        <v>1285.1099999999999</v>
      </c>
      <c r="G69" s="175">
        <v>1285.1099999999999</v>
      </c>
      <c r="H69" s="174">
        <v>2</v>
      </c>
      <c r="I69" s="176">
        <v>6.4</v>
      </c>
      <c r="J69" s="177">
        <v>6.95</v>
      </c>
      <c r="K69" s="155">
        <f t="shared" si="1"/>
        <v>102.93731100000001</v>
      </c>
      <c r="L69" s="156">
        <f t="shared" si="2"/>
        <v>98.150726038500011</v>
      </c>
      <c r="M69" s="170"/>
      <c r="N69" s="178"/>
      <c r="O69" s="179"/>
      <c r="P69" s="170"/>
      <c r="Q69" s="178"/>
      <c r="R69" s="180"/>
      <c r="S69" s="181"/>
      <c r="T69" s="178"/>
      <c r="U69" s="181"/>
      <c r="V69" s="178"/>
      <c r="W69" s="170"/>
      <c r="X69" s="178"/>
      <c r="Y69" s="182"/>
      <c r="Z69" s="178"/>
      <c r="AA69" s="170"/>
      <c r="AB69" s="181"/>
      <c r="AC69" s="178"/>
      <c r="AD69" s="170"/>
      <c r="AE69" s="178"/>
      <c r="AF69" s="170"/>
      <c r="AG69" s="178"/>
      <c r="AH69" s="170"/>
      <c r="AI69" s="171"/>
      <c r="AJ69" s="170"/>
      <c r="AK69" s="178"/>
      <c r="AL69" s="170"/>
      <c r="AM69" s="178"/>
      <c r="AN69" s="170"/>
      <c r="AO69" s="178"/>
      <c r="AP69" s="170"/>
      <c r="AQ69" s="178"/>
      <c r="AR69" s="183">
        <v>2</v>
      </c>
      <c r="AS69" s="184">
        <v>1.115</v>
      </c>
      <c r="AT69" s="182"/>
      <c r="AU69" s="185"/>
      <c r="AV69" s="185"/>
      <c r="AW69" s="170"/>
      <c r="AX69" s="178"/>
      <c r="AY69" s="185"/>
      <c r="AZ69" s="182"/>
      <c r="BA69" s="178"/>
      <c r="BB69" s="181"/>
      <c r="BC69" s="178"/>
      <c r="BD69" s="185">
        <v>6.2317299999999998</v>
      </c>
      <c r="BE69" s="167"/>
      <c r="BF69" s="168"/>
      <c r="BG69" s="169"/>
      <c r="BH69" s="168"/>
      <c r="BI69" s="169"/>
      <c r="BJ69" s="168"/>
      <c r="BK69" s="169">
        <v>1E-3</v>
      </c>
      <c r="BL69" s="168">
        <v>1.1319999999999999</v>
      </c>
      <c r="BM69" s="169"/>
      <c r="BN69" s="168"/>
      <c r="BO69" s="169"/>
      <c r="BP69" s="168"/>
      <c r="BQ69" s="169"/>
      <c r="BR69" s="168"/>
      <c r="BS69" s="169"/>
      <c r="BT69" s="168"/>
      <c r="BU69" s="169"/>
      <c r="BV69" s="168"/>
      <c r="BW69" s="169">
        <f t="shared" si="3"/>
        <v>7.34673</v>
      </c>
      <c r="BX69" s="170">
        <f t="shared" si="7"/>
        <v>1.1319999999999999</v>
      </c>
      <c r="BY69" s="171">
        <f t="shared" si="8"/>
        <v>0</v>
      </c>
      <c r="BZ69" s="172">
        <f t="shared" si="0"/>
        <v>8.4787300000000005</v>
      </c>
    </row>
    <row r="70" spans="1:78" ht="18.75" customHeight="1" x14ac:dyDescent="0.3">
      <c r="A70" s="149">
        <f t="shared" si="6"/>
        <v>58</v>
      </c>
      <c r="B70" s="173" t="s">
        <v>125</v>
      </c>
      <c r="C70" s="174" t="s">
        <v>94</v>
      </c>
      <c r="D70" s="174">
        <v>3</v>
      </c>
      <c r="E70" s="174">
        <v>17</v>
      </c>
      <c r="F70" s="175">
        <v>1346.8</v>
      </c>
      <c r="G70" s="175">
        <v>1346.8</v>
      </c>
      <c r="H70" s="174">
        <v>2</v>
      </c>
      <c r="I70" s="176">
        <v>6.4</v>
      </c>
      <c r="J70" s="177">
        <v>6.95</v>
      </c>
      <c r="K70" s="155">
        <f t="shared" si="1"/>
        <v>107.87867999999999</v>
      </c>
      <c r="L70" s="156">
        <f t="shared" si="2"/>
        <v>102.86232138</v>
      </c>
      <c r="M70" s="170"/>
      <c r="N70" s="178"/>
      <c r="O70" s="179"/>
      <c r="P70" s="170">
        <v>7.4999999999999997E-3</v>
      </c>
      <c r="Q70" s="178">
        <v>11.83</v>
      </c>
      <c r="R70" s="180"/>
      <c r="S70" s="181"/>
      <c r="T70" s="178"/>
      <c r="U70" s="181"/>
      <c r="V70" s="178"/>
      <c r="W70" s="170"/>
      <c r="X70" s="178"/>
      <c r="Y70" s="182"/>
      <c r="Z70" s="178"/>
      <c r="AA70" s="170"/>
      <c r="AB70" s="181"/>
      <c r="AC70" s="178"/>
      <c r="AD70" s="170"/>
      <c r="AE70" s="178"/>
      <c r="AF70" s="170"/>
      <c r="AG70" s="178"/>
      <c r="AH70" s="170">
        <v>3</v>
      </c>
      <c r="AI70" s="171">
        <v>2.6320000000000001</v>
      </c>
      <c r="AJ70" s="170"/>
      <c r="AK70" s="178"/>
      <c r="AL70" s="170"/>
      <c r="AM70" s="178"/>
      <c r="AN70" s="170"/>
      <c r="AO70" s="178"/>
      <c r="AP70" s="170"/>
      <c r="AQ70" s="178"/>
      <c r="AR70" s="183"/>
      <c r="AS70" s="184"/>
      <c r="AT70" s="182"/>
      <c r="AU70" s="185"/>
      <c r="AV70" s="185"/>
      <c r="AW70" s="170"/>
      <c r="AX70" s="178"/>
      <c r="AY70" s="185"/>
      <c r="AZ70" s="182"/>
      <c r="BA70" s="178"/>
      <c r="BB70" s="181"/>
      <c r="BC70" s="178"/>
      <c r="BD70" s="185">
        <v>10.087</v>
      </c>
      <c r="BE70" s="167"/>
      <c r="BF70" s="168"/>
      <c r="BG70" s="169"/>
      <c r="BH70" s="168"/>
      <c r="BI70" s="169"/>
      <c r="BJ70" s="168"/>
      <c r="BK70" s="169"/>
      <c r="BL70" s="168"/>
      <c r="BM70" s="169"/>
      <c r="BN70" s="168"/>
      <c r="BO70" s="169">
        <v>3</v>
      </c>
      <c r="BP70" s="168">
        <v>7.2830000000000004</v>
      </c>
      <c r="BQ70" s="169"/>
      <c r="BR70" s="168"/>
      <c r="BS70" s="169"/>
      <c r="BT70" s="168"/>
      <c r="BU70" s="169"/>
      <c r="BV70" s="168"/>
      <c r="BW70" s="169">
        <f t="shared" si="3"/>
        <v>24.548999999999999</v>
      </c>
      <c r="BX70" s="170">
        <f t="shared" si="7"/>
        <v>7.2830000000000004</v>
      </c>
      <c r="BY70" s="171">
        <f t="shared" si="8"/>
        <v>0</v>
      </c>
      <c r="BZ70" s="172">
        <f t="shared" si="0"/>
        <v>31.832000000000001</v>
      </c>
    </row>
    <row r="71" spans="1:78" ht="18" customHeight="1" x14ac:dyDescent="0.3">
      <c r="A71" s="149">
        <f t="shared" si="6"/>
        <v>59</v>
      </c>
      <c r="B71" s="173" t="s">
        <v>126</v>
      </c>
      <c r="C71" s="174">
        <v>1963</v>
      </c>
      <c r="D71" s="174">
        <v>4</v>
      </c>
      <c r="E71" s="174">
        <v>48</v>
      </c>
      <c r="F71" s="175">
        <v>2023.8</v>
      </c>
      <c r="G71" s="175">
        <v>2023.8</v>
      </c>
      <c r="H71" s="174">
        <v>3</v>
      </c>
      <c r="I71" s="176">
        <v>6.4</v>
      </c>
      <c r="J71" s="177">
        <v>6.95</v>
      </c>
      <c r="K71" s="155">
        <f t="shared" si="1"/>
        <v>162.10638</v>
      </c>
      <c r="L71" s="156">
        <f t="shared" si="2"/>
        <v>154.56843333</v>
      </c>
      <c r="M71" s="170"/>
      <c r="N71" s="178"/>
      <c r="O71" s="179"/>
      <c r="P71" s="170"/>
      <c r="Q71" s="178"/>
      <c r="R71" s="180"/>
      <c r="S71" s="181"/>
      <c r="T71" s="178"/>
      <c r="U71" s="181"/>
      <c r="V71" s="178"/>
      <c r="W71" s="170"/>
      <c r="X71" s="178"/>
      <c r="Y71" s="182"/>
      <c r="Z71" s="178"/>
      <c r="AA71" s="170"/>
      <c r="AB71" s="181"/>
      <c r="AC71" s="178"/>
      <c r="AD71" s="170"/>
      <c r="AE71" s="178"/>
      <c r="AF71" s="170"/>
      <c r="AG71" s="178"/>
      <c r="AH71" s="170">
        <v>1</v>
      </c>
      <c r="AI71" s="171">
        <v>1.4890000000000001</v>
      </c>
      <c r="AJ71" s="170"/>
      <c r="AK71" s="178"/>
      <c r="AL71" s="170"/>
      <c r="AM71" s="178"/>
      <c r="AN71" s="170"/>
      <c r="AO71" s="178"/>
      <c r="AP71" s="170"/>
      <c r="AQ71" s="178"/>
      <c r="AR71" s="183"/>
      <c r="AS71" s="184"/>
      <c r="AT71" s="182"/>
      <c r="AU71" s="185"/>
      <c r="AV71" s="185"/>
      <c r="AW71" s="170"/>
      <c r="AX71" s="178"/>
      <c r="AY71" s="185"/>
      <c r="AZ71" s="182"/>
      <c r="BA71" s="178"/>
      <c r="BB71" s="181"/>
      <c r="BC71" s="178"/>
      <c r="BD71" s="185">
        <v>23.86</v>
      </c>
      <c r="BE71" s="167">
        <v>4.0000000000000001E-3</v>
      </c>
      <c r="BF71" s="168">
        <v>7.532</v>
      </c>
      <c r="BG71" s="169">
        <v>1E-3</v>
      </c>
      <c r="BH71" s="168">
        <v>2.7157499999999999</v>
      </c>
      <c r="BI71" s="169">
        <v>4.0000000000000001E-3</v>
      </c>
      <c r="BJ71" s="168">
        <v>8.2379999999999995</v>
      </c>
      <c r="BK71" s="169">
        <v>2E-3</v>
      </c>
      <c r="BL71" s="168">
        <v>2.0489999999999999</v>
      </c>
      <c r="BM71" s="169"/>
      <c r="BN71" s="168"/>
      <c r="BO71" s="169">
        <v>6</v>
      </c>
      <c r="BP71" s="168">
        <v>9.625</v>
      </c>
      <c r="BQ71" s="169">
        <v>1.2E-2</v>
      </c>
      <c r="BR71" s="168">
        <v>4.5439999999999996</v>
      </c>
      <c r="BS71" s="169"/>
      <c r="BT71" s="168"/>
      <c r="BU71" s="169">
        <v>1</v>
      </c>
      <c r="BV71" s="168">
        <v>5.4390000000000001</v>
      </c>
      <c r="BW71" s="169">
        <f t="shared" si="3"/>
        <v>25.349</v>
      </c>
      <c r="BX71" s="170">
        <f t="shared" si="7"/>
        <v>30.159749999999999</v>
      </c>
      <c r="BY71" s="171">
        <f t="shared" si="8"/>
        <v>9.9830000000000005</v>
      </c>
      <c r="BZ71" s="172">
        <f t="shared" si="0"/>
        <v>65.491749999999996</v>
      </c>
    </row>
    <row r="72" spans="1:78" ht="18.75" customHeight="1" x14ac:dyDescent="0.3">
      <c r="A72" s="149">
        <f t="shared" si="6"/>
        <v>60</v>
      </c>
      <c r="B72" s="173" t="s">
        <v>127</v>
      </c>
      <c r="C72" s="174">
        <v>1964</v>
      </c>
      <c r="D72" s="174">
        <v>5</v>
      </c>
      <c r="E72" s="174">
        <v>56</v>
      </c>
      <c r="F72" s="175">
        <v>2495.3399999999997</v>
      </c>
      <c r="G72" s="175">
        <v>2495.3399999999997</v>
      </c>
      <c r="H72" s="174">
        <v>3</v>
      </c>
      <c r="I72" s="176">
        <v>6.4</v>
      </c>
      <c r="J72" s="177">
        <v>6.95</v>
      </c>
      <c r="K72" s="155">
        <f t="shared" si="1"/>
        <v>199.876734</v>
      </c>
      <c r="L72" s="156">
        <f t="shared" si="2"/>
        <v>190.582465869</v>
      </c>
      <c r="M72" s="170"/>
      <c r="N72" s="178"/>
      <c r="O72" s="179"/>
      <c r="P72" s="170"/>
      <c r="Q72" s="178"/>
      <c r="R72" s="180"/>
      <c r="S72" s="181"/>
      <c r="T72" s="178"/>
      <c r="U72" s="181"/>
      <c r="V72" s="178"/>
      <c r="W72" s="170"/>
      <c r="X72" s="178"/>
      <c r="Y72" s="182"/>
      <c r="Z72" s="178"/>
      <c r="AA72" s="170"/>
      <c r="AB72" s="181"/>
      <c r="AC72" s="178"/>
      <c r="AD72" s="170"/>
      <c r="AE72" s="178"/>
      <c r="AF72" s="170"/>
      <c r="AG72" s="178"/>
      <c r="AH72" s="170"/>
      <c r="AI72" s="171"/>
      <c r="AJ72" s="170"/>
      <c r="AK72" s="178"/>
      <c r="AL72" s="170"/>
      <c r="AM72" s="178"/>
      <c r="AN72" s="170"/>
      <c r="AO72" s="178"/>
      <c r="AP72" s="170"/>
      <c r="AQ72" s="178"/>
      <c r="AR72" s="183"/>
      <c r="AS72" s="184"/>
      <c r="AT72" s="182"/>
      <c r="AU72" s="185"/>
      <c r="AV72" s="185"/>
      <c r="AW72" s="170"/>
      <c r="AX72" s="178"/>
      <c r="AY72" s="185"/>
      <c r="AZ72" s="182"/>
      <c r="BA72" s="178"/>
      <c r="BB72" s="181"/>
      <c r="BC72" s="178"/>
      <c r="BD72" s="185">
        <v>9.641</v>
      </c>
      <c r="BE72" s="167"/>
      <c r="BF72" s="168"/>
      <c r="BG72" s="169"/>
      <c r="BH72" s="168"/>
      <c r="BI72" s="169"/>
      <c r="BJ72" s="168"/>
      <c r="BK72" s="169">
        <v>2E-3</v>
      </c>
      <c r="BL72" s="168">
        <v>2.028</v>
      </c>
      <c r="BM72" s="169"/>
      <c r="BN72" s="168"/>
      <c r="BO72" s="169"/>
      <c r="BP72" s="168"/>
      <c r="BQ72" s="169"/>
      <c r="BR72" s="168"/>
      <c r="BS72" s="169"/>
      <c r="BT72" s="168"/>
      <c r="BU72" s="169"/>
      <c r="BV72" s="168"/>
      <c r="BW72" s="169">
        <f t="shared" si="3"/>
        <v>9.641</v>
      </c>
      <c r="BX72" s="170">
        <f t="shared" si="7"/>
        <v>2.028</v>
      </c>
      <c r="BY72" s="171">
        <f t="shared" si="8"/>
        <v>0</v>
      </c>
      <c r="BZ72" s="172">
        <f t="shared" si="0"/>
        <v>11.669</v>
      </c>
    </row>
    <row r="73" spans="1:78" ht="18.75" customHeight="1" x14ac:dyDescent="0.3">
      <c r="A73" s="149">
        <f t="shared" si="6"/>
        <v>61</v>
      </c>
      <c r="B73" s="173" t="s">
        <v>128</v>
      </c>
      <c r="C73" s="174" t="s">
        <v>129</v>
      </c>
      <c r="D73" s="174">
        <v>2</v>
      </c>
      <c r="E73" s="174">
        <v>8</v>
      </c>
      <c r="F73" s="175">
        <v>504.1</v>
      </c>
      <c r="G73" s="175">
        <v>504.1</v>
      </c>
      <c r="H73" s="174">
        <v>1</v>
      </c>
      <c r="I73" s="176">
        <v>6.4</v>
      </c>
      <c r="J73" s="177">
        <v>6.95</v>
      </c>
      <c r="K73" s="155">
        <f t="shared" si="1"/>
        <v>40.378410000000002</v>
      </c>
      <c r="L73" s="156">
        <f t="shared" si="2"/>
        <v>38.500813935000004</v>
      </c>
      <c r="M73" s="170"/>
      <c r="N73" s="178"/>
      <c r="O73" s="179"/>
      <c r="P73" s="170">
        <v>1E-3</v>
      </c>
      <c r="Q73" s="178">
        <v>7.0519999999999996</v>
      </c>
      <c r="R73" s="180"/>
      <c r="S73" s="181"/>
      <c r="T73" s="178"/>
      <c r="U73" s="181"/>
      <c r="V73" s="178"/>
      <c r="W73" s="170"/>
      <c r="X73" s="178"/>
      <c r="Y73" s="182"/>
      <c r="Z73" s="178"/>
      <c r="AA73" s="170"/>
      <c r="AB73" s="181"/>
      <c r="AC73" s="178"/>
      <c r="AD73" s="170"/>
      <c r="AE73" s="178"/>
      <c r="AF73" s="170"/>
      <c r="AG73" s="178"/>
      <c r="AH73" s="170"/>
      <c r="AI73" s="171"/>
      <c r="AJ73" s="170"/>
      <c r="AK73" s="178"/>
      <c r="AL73" s="170"/>
      <c r="AM73" s="178"/>
      <c r="AN73" s="170"/>
      <c r="AO73" s="178"/>
      <c r="AP73" s="170"/>
      <c r="AQ73" s="178"/>
      <c r="AR73" s="183"/>
      <c r="AS73" s="184"/>
      <c r="AT73" s="182"/>
      <c r="AU73" s="185"/>
      <c r="AV73" s="185"/>
      <c r="AW73" s="170"/>
      <c r="AX73" s="178"/>
      <c r="AY73" s="185"/>
      <c r="AZ73" s="182"/>
      <c r="BA73" s="178"/>
      <c r="BB73" s="181"/>
      <c r="BC73" s="178"/>
      <c r="BD73" s="185"/>
      <c r="BE73" s="167"/>
      <c r="BF73" s="168"/>
      <c r="BG73" s="169"/>
      <c r="BH73" s="168"/>
      <c r="BI73" s="169"/>
      <c r="BJ73" s="168"/>
      <c r="BK73" s="169"/>
      <c r="BL73" s="168"/>
      <c r="BM73" s="169"/>
      <c r="BN73" s="168"/>
      <c r="BO73" s="169"/>
      <c r="BP73" s="168"/>
      <c r="BQ73" s="169"/>
      <c r="BR73" s="168"/>
      <c r="BS73" s="169"/>
      <c r="BT73" s="168"/>
      <c r="BU73" s="169"/>
      <c r="BV73" s="168"/>
      <c r="BW73" s="169">
        <f t="shared" si="3"/>
        <v>7.0519999999999996</v>
      </c>
      <c r="BX73" s="170">
        <f t="shared" si="7"/>
        <v>0</v>
      </c>
      <c r="BY73" s="171">
        <f t="shared" si="8"/>
        <v>0</v>
      </c>
      <c r="BZ73" s="172">
        <f t="shared" ref="BZ73:BZ136" si="9">BW73+BX73+BY73</f>
        <v>7.0519999999999996</v>
      </c>
    </row>
    <row r="74" spans="1:78" ht="20.25" customHeight="1" x14ac:dyDescent="0.3">
      <c r="A74" s="149">
        <f t="shared" si="6"/>
        <v>62</v>
      </c>
      <c r="B74" s="173" t="s">
        <v>130</v>
      </c>
      <c r="C74" s="174">
        <v>1974</v>
      </c>
      <c r="D74" s="174">
        <v>5</v>
      </c>
      <c r="E74" s="174">
        <v>60</v>
      </c>
      <c r="F74" s="175">
        <v>2716.7</v>
      </c>
      <c r="G74" s="175">
        <v>2716.7</v>
      </c>
      <c r="H74" s="174">
        <v>4</v>
      </c>
      <c r="I74" s="176">
        <v>6.4</v>
      </c>
      <c r="J74" s="177">
        <v>6.95</v>
      </c>
      <c r="K74" s="155">
        <f t="shared" ref="K74:K137" si="10">((F74*I74*6)+(F74*J74*6))/1000</f>
        <v>217.60766999999998</v>
      </c>
      <c r="L74" s="156">
        <f t="shared" ref="L74:L137" si="11">K74*0.9535</f>
        <v>207.48891334499999</v>
      </c>
      <c r="M74" s="170">
        <v>4.0000000000000001E-3</v>
      </c>
      <c r="N74" s="178">
        <v>3.6345200000000002</v>
      </c>
      <c r="O74" s="179"/>
      <c r="P74" s="170">
        <v>4.0000000000000001E-3</v>
      </c>
      <c r="Q74" s="178">
        <v>10.704000000000001</v>
      </c>
      <c r="R74" s="180"/>
      <c r="S74" s="181"/>
      <c r="T74" s="178"/>
      <c r="U74" s="181"/>
      <c r="V74" s="178"/>
      <c r="W74" s="170"/>
      <c r="X74" s="178"/>
      <c r="Y74" s="182"/>
      <c r="Z74" s="178"/>
      <c r="AA74" s="170"/>
      <c r="AB74" s="181"/>
      <c r="AC74" s="178"/>
      <c r="AD74" s="170"/>
      <c r="AE74" s="178"/>
      <c r="AF74" s="170"/>
      <c r="AG74" s="178"/>
      <c r="AH74" s="170"/>
      <c r="AI74" s="171"/>
      <c r="AJ74" s="170"/>
      <c r="AK74" s="178"/>
      <c r="AL74" s="170"/>
      <c r="AM74" s="178"/>
      <c r="AN74" s="170"/>
      <c r="AO74" s="178"/>
      <c r="AP74" s="170"/>
      <c r="AQ74" s="178"/>
      <c r="AR74" s="183"/>
      <c r="AS74" s="184"/>
      <c r="AT74" s="182"/>
      <c r="AU74" s="185"/>
      <c r="AV74" s="185"/>
      <c r="AW74" s="170"/>
      <c r="AX74" s="178"/>
      <c r="AY74" s="185"/>
      <c r="AZ74" s="182"/>
      <c r="BA74" s="178"/>
      <c r="BB74" s="181"/>
      <c r="BC74" s="178"/>
      <c r="BD74" s="185">
        <v>20.201000000000001</v>
      </c>
      <c r="BE74" s="167">
        <v>1.2E-2</v>
      </c>
      <c r="BF74" s="168">
        <v>21.886659999999999</v>
      </c>
      <c r="BG74" s="169">
        <v>3.0000000000000001E-3</v>
      </c>
      <c r="BH74" s="168">
        <v>10.555999999999999</v>
      </c>
      <c r="BI74" s="169"/>
      <c r="BJ74" s="168"/>
      <c r="BK74" s="169"/>
      <c r="BL74" s="168"/>
      <c r="BM74" s="169"/>
      <c r="BN74" s="168"/>
      <c r="BO74" s="169">
        <v>5</v>
      </c>
      <c r="BP74" s="168">
        <v>15.000999999999999</v>
      </c>
      <c r="BQ74" s="169"/>
      <c r="BR74" s="168"/>
      <c r="BS74" s="169"/>
      <c r="BT74" s="168"/>
      <c r="BU74" s="169">
        <v>1</v>
      </c>
      <c r="BV74" s="168">
        <v>4.8406399999999996</v>
      </c>
      <c r="BW74" s="169">
        <f t="shared" ref="BW74:BW137" si="12">N74+O74+Q74+T74+Z74+V74+X74+AC74+AE74+AG74+AI74+AK74+AM74+AO74+AQ74+AS74+AT74+AU74+AV74+AX74+AY74+BA74+BC74+BD74</f>
        <v>34.539520000000003</v>
      </c>
      <c r="BX74" s="170">
        <f t="shared" si="7"/>
        <v>47.443659999999994</v>
      </c>
      <c r="BY74" s="171">
        <f t="shared" si="8"/>
        <v>4.8406399999999996</v>
      </c>
      <c r="BZ74" s="172">
        <f t="shared" si="9"/>
        <v>86.823819999999998</v>
      </c>
    </row>
    <row r="75" spans="1:78" ht="20.25" customHeight="1" x14ac:dyDescent="0.3">
      <c r="A75" s="149">
        <f t="shared" si="6"/>
        <v>63</v>
      </c>
      <c r="B75" s="173" t="s">
        <v>131</v>
      </c>
      <c r="C75" s="174">
        <v>1972</v>
      </c>
      <c r="D75" s="174">
        <v>5</v>
      </c>
      <c r="E75" s="174">
        <v>60</v>
      </c>
      <c r="F75" s="175">
        <v>2697.6</v>
      </c>
      <c r="G75" s="175">
        <v>2697.6</v>
      </c>
      <c r="H75" s="174">
        <v>4</v>
      </c>
      <c r="I75" s="176">
        <v>6.4</v>
      </c>
      <c r="J75" s="177">
        <v>6.95</v>
      </c>
      <c r="K75" s="155">
        <f t="shared" si="10"/>
        <v>216.07776000000001</v>
      </c>
      <c r="L75" s="156">
        <f t="shared" si="11"/>
        <v>206.03014416000002</v>
      </c>
      <c r="M75" s="170">
        <v>1E-3</v>
      </c>
      <c r="N75" s="178">
        <v>1.8144800000000001</v>
      </c>
      <c r="O75" s="179"/>
      <c r="P75" s="170"/>
      <c r="Q75" s="178"/>
      <c r="R75" s="180"/>
      <c r="S75" s="181"/>
      <c r="T75" s="178"/>
      <c r="U75" s="181">
        <v>2.4E-2</v>
      </c>
      <c r="V75" s="178">
        <v>32.110999999999997</v>
      </c>
      <c r="W75" s="170">
        <v>0.19600000000000001</v>
      </c>
      <c r="X75" s="178">
        <v>93.313999999999993</v>
      </c>
      <c r="Y75" s="182"/>
      <c r="Z75" s="178"/>
      <c r="AA75" s="170"/>
      <c r="AB75" s="181"/>
      <c r="AC75" s="178"/>
      <c r="AD75" s="170"/>
      <c r="AE75" s="178"/>
      <c r="AF75" s="170"/>
      <c r="AG75" s="178"/>
      <c r="AH75" s="170"/>
      <c r="AI75" s="171"/>
      <c r="AJ75" s="170"/>
      <c r="AK75" s="178"/>
      <c r="AL75" s="170"/>
      <c r="AM75" s="178"/>
      <c r="AN75" s="170">
        <v>1</v>
      </c>
      <c r="AO75" s="178">
        <v>4.0960000000000001</v>
      </c>
      <c r="AP75" s="170"/>
      <c r="AQ75" s="178"/>
      <c r="AR75" s="183"/>
      <c r="AS75" s="184"/>
      <c r="AT75" s="182"/>
      <c r="AU75" s="185"/>
      <c r="AV75" s="185"/>
      <c r="AW75" s="170"/>
      <c r="AX75" s="178"/>
      <c r="AY75" s="185"/>
      <c r="AZ75" s="182"/>
      <c r="BA75" s="178"/>
      <c r="BB75" s="181"/>
      <c r="BC75" s="178"/>
      <c r="BD75" s="185">
        <f>3.0854+7.545</f>
        <v>10.6304</v>
      </c>
      <c r="BE75" s="167">
        <v>1.0000000000000002E-2</v>
      </c>
      <c r="BF75" s="168">
        <v>27.878</v>
      </c>
      <c r="BG75" s="169"/>
      <c r="BH75" s="168"/>
      <c r="BI75" s="169">
        <v>8.0000000000000002E-3</v>
      </c>
      <c r="BJ75" s="168">
        <v>19.965389999999999</v>
      </c>
      <c r="BK75" s="169"/>
      <c r="BL75" s="168"/>
      <c r="BM75" s="169"/>
      <c r="BN75" s="168"/>
      <c r="BO75" s="169">
        <v>7</v>
      </c>
      <c r="BP75" s="168">
        <v>19.803000000000001</v>
      </c>
      <c r="BQ75" s="169"/>
      <c r="BR75" s="168"/>
      <c r="BS75" s="169"/>
      <c r="BT75" s="168"/>
      <c r="BU75" s="169"/>
      <c r="BV75" s="168"/>
      <c r="BW75" s="169">
        <f t="shared" si="12"/>
        <v>141.96588</v>
      </c>
      <c r="BX75" s="170">
        <f t="shared" si="7"/>
        <v>67.646389999999997</v>
      </c>
      <c r="BY75" s="171">
        <f t="shared" si="8"/>
        <v>0</v>
      </c>
      <c r="BZ75" s="172">
        <f t="shared" si="9"/>
        <v>209.61227</v>
      </c>
    </row>
    <row r="76" spans="1:78" ht="18.75" customHeight="1" x14ac:dyDescent="0.3">
      <c r="A76" s="149">
        <f t="shared" ref="A76" si="13">A75+1</f>
        <v>64</v>
      </c>
      <c r="B76" s="173" t="s">
        <v>132</v>
      </c>
      <c r="C76" s="174">
        <v>1973</v>
      </c>
      <c r="D76" s="174">
        <v>5</v>
      </c>
      <c r="E76" s="174">
        <v>90</v>
      </c>
      <c r="F76" s="175">
        <v>4607.8999999999996</v>
      </c>
      <c r="G76" s="175">
        <v>4607.8999999999996</v>
      </c>
      <c r="H76" s="174">
        <v>6</v>
      </c>
      <c r="I76" s="176">
        <v>6.4</v>
      </c>
      <c r="J76" s="177">
        <v>6.95</v>
      </c>
      <c r="K76" s="155">
        <f t="shared" si="10"/>
        <v>369.09278999999998</v>
      </c>
      <c r="L76" s="156">
        <f t="shared" si="11"/>
        <v>351.929975265</v>
      </c>
      <c r="M76" s="170"/>
      <c r="N76" s="178"/>
      <c r="O76" s="179"/>
      <c r="P76" s="170">
        <v>1.4999999999999999E-2</v>
      </c>
      <c r="Q76" s="178">
        <v>9.9209999999999994</v>
      </c>
      <c r="R76" s="180"/>
      <c r="S76" s="181"/>
      <c r="T76" s="178"/>
      <c r="U76" s="181">
        <v>1.6E-2</v>
      </c>
      <c r="V76" s="178">
        <v>40.064999999999998</v>
      </c>
      <c r="W76" s="170">
        <v>7.1999999999999995E-2</v>
      </c>
      <c r="X76" s="178">
        <v>50.621000000000002</v>
      </c>
      <c r="Y76" s="182"/>
      <c r="Z76" s="178"/>
      <c r="AA76" s="170"/>
      <c r="AB76" s="181"/>
      <c r="AC76" s="178"/>
      <c r="AD76" s="170"/>
      <c r="AE76" s="178"/>
      <c r="AF76" s="170">
        <v>4.0000000000000001E-3</v>
      </c>
      <c r="AG76" s="178">
        <v>4.923</v>
      </c>
      <c r="AH76" s="170"/>
      <c r="AI76" s="171"/>
      <c r="AJ76" s="170"/>
      <c r="AK76" s="178"/>
      <c r="AL76" s="170"/>
      <c r="AM76" s="178"/>
      <c r="AN76" s="170">
        <v>1</v>
      </c>
      <c r="AO76" s="178">
        <v>4.0960000000000001</v>
      </c>
      <c r="AP76" s="170"/>
      <c r="AQ76" s="178"/>
      <c r="AR76" s="183">
        <v>1</v>
      </c>
      <c r="AS76" s="184">
        <v>3.8780000000000001</v>
      </c>
      <c r="AT76" s="182"/>
      <c r="AU76" s="185"/>
      <c r="AV76" s="185"/>
      <c r="AW76" s="170"/>
      <c r="AX76" s="178"/>
      <c r="AY76" s="185"/>
      <c r="AZ76" s="182"/>
      <c r="BA76" s="178"/>
      <c r="BB76" s="181"/>
      <c r="BC76" s="178"/>
      <c r="BD76" s="185">
        <f>4.74672+15.821</f>
        <v>20.567720000000001</v>
      </c>
      <c r="BE76" s="167">
        <v>4.4999999999999998E-2</v>
      </c>
      <c r="BF76" s="168">
        <v>92.155000000000001</v>
      </c>
      <c r="BG76" s="169"/>
      <c r="BH76" s="168"/>
      <c r="BI76" s="169">
        <v>6.0000000000000001E-3</v>
      </c>
      <c r="BJ76" s="168">
        <v>14.163</v>
      </c>
      <c r="BK76" s="169">
        <v>1.2999999999999999E-2</v>
      </c>
      <c r="BL76" s="168">
        <v>38.673000000000002</v>
      </c>
      <c r="BM76" s="169"/>
      <c r="BN76" s="168"/>
      <c r="BO76" s="169">
        <v>15</v>
      </c>
      <c r="BP76" s="168">
        <v>36.414999999999999</v>
      </c>
      <c r="BQ76" s="169"/>
      <c r="BR76" s="168"/>
      <c r="BS76" s="169"/>
      <c r="BT76" s="168"/>
      <c r="BU76" s="169">
        <v>2</v>
      </c>
      <c r="BV76" s="168">
        <v>10.603</v>
      </c>
      <c r="BW76" s="169">
        <f t="shared" si="12"/>
        <v>134.07172</v>
      </c>
      <c r="BX76" s="170">
        <f t="shared" si="7"/>
        <v>181.40599999999998</v>
      </c>
      <c r="BY76" s="171">
        <f t="shared" si="8"/>
        <v>10.603</v>
      </c>
      <c r="BZ76" s="172">
        <f t="shared" si="9"/>
        <v>326.08071999999999</v>
      </c>
    </row>
    <row r="77" spans="1:78" ht="23.25" customHeight="1" x14ac:dyDescent="0.3">
      <c r="A77" s="149">
        <f>A76+1</f>
        <v>65</v>
      </c>
      <c r="B77" s="173" t="s">
        <v>133</v>
      </c>
      <c r="C77" s="174">
        <v>1982</v>
      </c>
      <c r="D77" s="174">
        <v>9</v>
      </c>
      <c r="E77" s="174">
        <v>33</v>
      </c>
      <c r="F77" s="175">
        <v>1690.2</v>
      </c>
      <c r="G77" s="175">
        <v>1690.2</v>
      </c>
      <c r="H77" s="174">
        <v>1</v>
      </c>
      <c r="I77" s="176">
        <v>6.4</v>
      </c>
      <c r="J77" s="177">
        <v>6.95</v>
      </c>
      <c r="K77" s="155">
        <f t="shared" si="10"/>
        <v>135.38502000000003</v>
      </c>
      <c r="L77" s="156">
        <f t="shared" si="11"/>
        <v>129.08961657000003</v>
      </c>
      <c r="M77" s="170">
        <v>8.5000000000000006E-2</v>
      </c>
      <c r="N77" s="178">
        <v>48.155000000000001</v>
      </c>
      <c r="O77" s="179"/>
      <c r="P77" s="170">
        <v>2.1999999999999999E-2</v>
      </c>
      <c r="Q77" s="178">
        <v>152.16499999999999</v>
      </c>
      <c r="R77" s="180"/>
      <c r="S77" s="181"/>
      <c r="T77" s="178"/>
      <c r="U77" s="181"/>
      <c r="V77" s="178"/>
      <c r="W77" s="170"/>
      <c r="X77" s="178"/>
      <c r="Y77" s="182"/>
      <c r="Z77" s="178"/>
      <c r="AA77" s="170">
        <v>0.27</v>
      </c>
      <c r="AB77" s="181">
        <v>1</v>
      </c>
      <c r="AC77" s="178">
        <v>436.07900000000001</v>
      </c>
      <c r="AD77" s="170"/>
      <c r="AE77" s="178"/>
      <c r="AF77" s="170">
        <v>5.0000000000000001E-4</v>
      </c>
      <c r="AG77" s="178">
        <v>8.0848499999999994</v>
      </c>
      <c r="AH77" s="170"/>
      <c r="AI77" s="171"/>
      <c r="AJ77" s="170"/>
      <c r="AK77" s="178"/>
      <c r="AL77" s="170"/>
      <c r="AM77" s="178"/>
      <c r="AN77" s="170">
        <v>2</v>
      </c>
      <c r="AO77" s="178">
        <v>5.8949999999999996</v>
      </c>
      <c r="AP77" s="170"/>
      <c r="AQ77" s="178"/>
      <c r="AR77" s="183">
        <v>1</v>
      </c>
      <c r="AS77" s="184">
        <v>1.956</v>
      </c>
      <c r="AT77" s="182"/>
      <c r="AU77" s="185"/>
      <c r="AV77" s="185"/>
      <c r="AW77" s="170"/>
      <c r="AX77" s="178"/>
      <c r="AY77" s="185"/>
      <c r="AZ77" s="182"/>
      <c r="BA77" s="178"/>
      <c r="BB77" s="181"/>
      <c r="BC77" s="178"/>
      <c r="BD77" s="185">
        <v>19.138000000000002</v>
      </c>
      <c r="BE77" s="167">
        <v>1.4800000000000001E-2</v>
      </c>
      <c r="BF77" s="168">
        <v>36.622</v>
      </c>
      <c r="BG77" s="169"/>
      <c r="BH77" s="168"/>
      <c r="BI77" s="169"/>
      <c r="BJ77" s="168"/>
      <c r="BK77" s="169"/>
      <c r="BL77" s="168"/>
      <c r="BM77" s="169"/>
      <c r="BN77" s="168"/>
      <c r="BO77" s="169">
        <v>3</v>
      </c>
      <c r="BP77" s="168">
        <v>13.231999999999999</v>
      </c>
      <c r="BQ77" s="169"/>
      <c r="BR77" s="168"/>
      <c r="BS77" s="169">
        <v>1</v>
      </c>
      <c r="BT77" s="168">
        <v>1.347</v>
      </c>
      <c r="BU77" s="169"/>
      <c r="BV77" s="168"/>
      <c r="BW77" s="169">
        <f t="shared" si="12"/>
        <v>671.47284999999999</v>
      </c>
      <c r="BX77" s="170">
        <f t="shared" si="7"/>
        <v>49.853999999999999</v>
      </c>
      <c r="BY77" s="171">
        <f t="shared" si="8"/>
        <v>1.347</v>
      </c>
      <c r="BZ77" s="172">
        <f t="shared" si="9"/>
        <v>722.67385000000002</v>
      </c>
    </row>
    <row r="78" spans="1:78" ht="21" customHeight="1" x14ac:dyDescent="0.3">
      <c r="A78" s="149">
        <f t="shared" ref="A78:A141" si="14">A77+1</f>
        <v>66</v>
      </c>
      <c r="B78" s="173" t="s">
        <v>134</v>
      </c>
      <c r="C78" s="174">
        <v>1982</v>
      </c>
      <c r="D78" s="174">
        <v>8</v>
      </c>
      <c r="E78" s="174">
        <v>28</v>
      </c>
      <c r="F78" s="175">
        <v>1730.8</v>
      </c>
      <c r="G78" s="175">
        <v>1730.8</v>
      </c>
      <c r="H78" s="174">
        <v>1</v>
      </c>
      <c r="I78" s="176">
        <v>6.4</v>
      </c>
      <c r="J78" s="177">
        <v>6.95</v>
      </c>
      <c r="K78" s="155">
        <f t="shared" si="10"/>
        <v>138.63708000000003</v>
      </c>
      <c r="L78" s="156">
        <f t="shared" si="11"/>
        <v>132.19045578000004</v>
      </c>
      <c r="M78" s="170"/>
      <c r="N78" s="178"/>
      <c r="O78" s="179"/>
      <c r="P78" s="170">
        <v>6.0000000000000001E-3</v>
      </c>
      <c r="Q78" s="178">
        <v>29.766999999999999</v>
      </c>
      <c r="R78" s="180"/>
      <c r="S78" s="181"/>
      <c r="T78" s="178"/>
      <c r="U78" s="181"/>
      <c r="V78" s="178"/>
      <c r="W78" s="170"/>
      <c r="X78" s="178"/>
      <c r="Y78" s="182"/>
      <c r="Z78" s="178"/>
      <c r="AA78" s="170"/>
      <c r="AB78" s="181"/>
      <c r="AC78" s="178"/>
      <c r="AD78" s="170"/>
      <c r="AE78" s="178"/>
      <c r="AF78" s="170"/>
      <c r="AG78" s="178"/>
      <c r="AH78" s="170"/>
      <c r="AI78" s="171"/>
      <c r="AJ78" s="170"/>
      <c r="AK78" s="178"/>
      <c r="AL78" s="170"/>
      <c r="AM78" s="178"/>
      <c r="AN78" s="170"/>
      <c r="AO78" s="178"/>
      <c r="AP78" s="170"/>
      <c r="AQ78" s="178"/>
      <c r="AR78" s="183"/>
      <c r="AS78" s="184"/>
      <c r="AT78" s="182"/>
      <c r="AU78" s="185"/>
      <c r="AV78" s="185"/>
      <c r="AW78" s="170"/>
      <c r="AX78" s="178"/>
      <c r="AY78" s="185"/>
      <c r="AZ78" s="182"/>
      <c r="BA78" s="178"/>
      <c r="BB78" s="181"/>
      <c r="BC78" s="178"/>
      <c r="BD78" s="185">
        <v>2.8780000000000001</v>
      </c>
      <c r="BE78" s="167">
        <v>5.0000000000000001E-3</v>
      </c>
      <c r="BF78" s="168">
        <v>14.260999999999999</v>
      </c>
      <c r="BG78" s="169">
        <v>3.0000000000000001E-3</v>
      </c>
      <c r="BH78" s="168">
        <v>10.598000000000001</v>
      </c>
      <c r="BI78" s="169"/>
      <c r="BJ78" s="168"/>
      <c r="BK78" s="169"/>
      <c r="BL78" s="168"/>
      <c r="BM78" s="169"/>
      <c r="BN78" s="168"/>
      <c r="BO78" s="169">
        <v>5</v>
      </c>
      <c r="BP78" s="168">
        <v>13.477</v>
      </c>
      <c r="BQ78" s="169"/>
      <c r="BR78" s="168"/>
      <c r="BS78" s="169"/>
      <c r="BT78" s="168"/>
      <c r="BU78" s="169"/>
      <c r="BV78" s="168"/>
      <c r="BW78" s="169">
        <f t="shared" si="12"/>
        <v>32.644999999999996</v>
      </c>
      <c r="BX78" s="170">
        <f t="shared" ref="BX78:BX141" si="15">BF78+BH78+BJ78+BL78+BN78+BP78</f>
        <v>38.335999999999999</v>
      </c>
      <c r="BY78" s="171">
        <f t="shared" si="8"/>
        <v>0</v>
      </c>
      <c r="BZ78" s="172">
        <f t="shared" si="9"/>
        <v>70.980999999999995</v>
      </c>
    </row>
    <row r="79" spans="1:78" ht="18.75" customHeight="1" x14ac:dyDescent="0.3">
      <c r="A79" s="149">
        <f t="shared" si="14"/>
        <v>67</v>
      </c>
      <c r="B79" s="173" t="s">
        <v>135</v>
      </c>
      <c r="C79" s="174">
        <v>1995</v>
      </c>
      <c r="D79" s="174">
        <v>5</v>
      </c>
      <c r="E79" s="174">
        <v>182</v>
      </c>
      <c r="F79" s="175">
        <v>10141.299999999999</v>
      </c>
      <c r="G79" s="175">
        <v>10141.299999999999</v>
      </c>
      <c r="H79" s="174">
        <v>14</v>
      </c>
      <c r="I79" s="176">
        <v>6.4</v>
      </c>
      <c r="J79" s="177">
        <v>6.95</v>
      </c>
      <c r="K79" s="155">
        <f t="shared" si="10"/>
        <v>812.31813</v>
      </c>
      <c r="L79" s="156">
        <f t="shared" si="11"/>
        <v>774.54533695500004</v>
      </c>
      <c r="M79" s="170"/>
      <c r="N79" s="178"/>
      <c r="O79" s="179"/>
      <c r="P79" s="170">
        <v>0.02</v>
      </c>
      <c r="Q79" s="178">
        <v>62.353999999999999</v>
      </c>
      <c r="R79" s="180"/>
      <c r="S79" s="181"/>
      <c r="T79" s="178"/>
      <c r="U79" s="181"/>
      <c r="V79" s="178"/>
      <c r="W79" s="170"/>
      <c r="X79" s="178"/>
      <c r="Y79" s="182"/>
      <c r="Z79" s="178"/>
      <c r="AA79" s="170">
        <v>1.1040000000000001</v>
      </c>
      <c r="AB79" s="181">
        <v>14</v>
      </c>
      <c r="AC79" s="178">
        <v>2098.66</v>
      </c>
      <c r="AD79" s="170"/>
      <c r="AE79" s="178"/>
      <c r="AF79" s="170"/>
      <c r="AG79" s="178"/>
      <c r="AH79" s="170"/>
      <c r="AI79" s="171"/>
      <c r="AJ79" s="170"/>
      <c r="AK79" s="178"/>
      <c r="AL79" s="170"/>
      <c r="AM79" s="178"/>
      <c r="AN79" s="170">
        <v>1</v>
      </c>
      <c r="AO79" s="178">
        <v>5.08</v>
      </c>
      <c r="AP79" s="170"/>
      <c r="AQ79" s="178"/>
      <c r="AR79" s="183">
        <v>8</v>
      </c>
      <c r="AS79" s="184">
        <v>14.177</v>
      </c>
      <c r="AT79" s="182"/>
      <c r="AU79" s="185"/>
      <c r="AV79" s="185"/>
      <c r="AW79" s="170"/>
      <c r="AX79" s="178"/>
      <c r="AY79" s="185"/>
      <c r="AZ79" s="182">
        <v>9.5699999999999993E-2</v>
      </c>
      <c r="BA79" s="178">
        <v>223.74964469749654</v>
      </c>
      <c r="BB79" s="181"/>
      <c r="BC79" s="178"/>
      <c r="BD79" s="185">
        <v>60.98</v>
      </c>
      <c r="BE79" s="167">
        <v>7.0000000000000001E-3</v>
      </c>
      <c r="BF79" s="168">
        <v>10.763999999999999</v>
      </c>
      <c r="BG79" s="169">
        <v>8.9999999999999993E-3</v>
      </c>
      <c r="BH79" s="168">
        <v>18.282</v>
      </c>
      <c r="BI79" s="169">
        <v>8.0000000000000002E-3</v>
      </c>
      <c r="BJ79" s="168">
        <v>18.169</v>
      </c>
      <c r="BK79" s="169"/>
      <c r="BL79" s="168"/>
      <c r="BM79" s="169">
        <v>1</v>
      </c>
      <c r="BN79" s="168">
        <v>3.3559999999999999</v>
      </c>
      <c r="BO79" s="169">
        <v>24</v>
      </c>
      <c r="BP79" s="168">
        <v>43.357999999999997</v>
      </c>
      <c r="BQ79" s="169">
        <v>4.4999999999999998E-2</v>
      </c>
      <c r="BR79" s="168">
        <v>27.315000000000001</v>
      </c>
      <c r="BS79" s="169">
        <v>72</v>
      </c>
      <c r="BT79" s="168">
        <v>114.175</v>
      </c>
      <c r="BU79" s="169">
        <v>7</v>
      </c>
      <c r="BV79" s="168">
        <v>36.173000000000002</v>
      </c>
      <c r="BW79" s="169">
        <f t="shared" si="12"/>
        <v>2465.0006446974962</v>
      </c>
      <c r="BX79" s="170">
        <f t="shared" si="15"/>
        <v>93.929000000000002</v>
      </c>
      <c r="BY79" s="171">
        <f t="shared" ref="BY79:BY142" si="16">BR79+BT79+BV79</f>
        <v>177.66300000000001</v>
      </c>
      <c r="BZ79" s="172">
        <f t="shared" si="9"/>
        <v>2736.5926446974963</v>
      </c>
    </row>
    <row r="80" spans="1:78" ht="18" customHeight="1" x14ac:dyDescent="0.3">
      <c r="A80" s="149">
        <f t="shared" si="14"/>
        <v>68</v>
      </c>
      <c r="B80" s="173" t="s">
        <v>136</v>
      </c>
      <c r="C80" s="174">
        <v>1956</v>
      </c>
      <c r="D80" s="174">
        <v>1</v>
      </c>
      <c r="E80" s="174">
        <v>12</v>
      </c>
      <c r="F80" s="175">
        <v>607.29999999999995</v>
      </c>
      <c r="G80" s="175">
        <v>607.29999999999995</v>
      </c>
      <c r="H80" s="174">
        <v>2</v>
      </c>
      <c r="I80" s="176">
        <v>6.4</v>
      </c>
      <c r="J80" s="177">
        <v>6.95</v>
      </c>
      <c r="K80" s="155">
        <f t="shared" si="10"/>
        <v>48.644729999999996</v>
      </c>
      <c r="L80" s="156">
        <f t="shared" si="11"/>
        <v>46.382750054999995</v>
      </c>
      <c r="M80" s="170"/>
      <c r="N80" s="178"/>
      <c r="O80" s="179"/>
      <c r="P80" s="170">
        <v>0.505</v>
      </c>
      <c r="Q80" s="178">
        <v>708.60299999999995</v>
      </c>
      <c r="R80" s="180"/>
      <c r="S80" s="181"/>
      <c r="T80" s="178"/>
      <c r="U80" s="181">
        <v>5.0000000000000001E-3</v>
      </c>
      <c r="V80" s="178">
        <v>23.268000000000001</v>
      </c>
      <c r="W80" s="170"/>
      <c r="X80" s="178"/>
      <c r="Y80" s="182"/>
      <c r="Z80" s="178"/>
      <c r="AA80" s="170"/>
      <c r="AB80" s="181"/>
      <c r="AC80" s="178"/>
      <c r="AD80" s="170"/>
      <c r="AE80" s="178"/>
      <c r="AF80" s="170"/>
      <c r="AG80" s="178"/>
      <c r="AH80" s="170"/>
      <c r="AI80" s="171"/>
      <c r="AJ80" s="170"/>
      <c r="AK80" s="178"/>
      <c r="AL80" s="170">
        <v>2.0500000000000001E-2</v>
      </c>
      <c r="AM80" s="178">
        <v>56.728999999999999</v>
      </c>
      <c r="AN80" s="170">
        <v>1</v>
      </c>
      <c r="AO80" s="178">
        <v>3.798</v>
      </c>
      <c r="AP80" s="170"/>
      <c r="AQ80" s="178"/>
      <c r="AR80" s="183"/>
      <c r="AS80" s="184"/>
      <c r="AT80" s="182"/>
      <c r="AU80" s="185"/>
      <c r="AV80" s="185"/>
      <c r="AW80" s="170"/>
      <c r="AX80" s="178"/>
      <c r="AY80" s="185"/>
      <c r="AZ80" s="182"/>
      <c r="BA80" s="178"/>
      <c r="BB80" s="181"/>
      <c r="BC80" s="178"/>
      <c r="BD80" s="185"/>
      <c r="BE80" s="167"/>
      <c r="BF80" s="168"/>
      <c r="BG80" s="169"/>
      <c r="BH80" s="168"/>
      <c r="BI80" s="169"/>
      <c r="BJ80" s="168"/>
      <c r="BK80" s="169"/>
      <c r="BL80" s="168"/>
      <c r="BM80" s="169"/>
      <c r="BN80" s="168"/>
      <c r="BO80" s="169">
        <v>1</v>
      </c>
      <c r="BP80" s="168">
        <v>1.0860000000000001</v>
      </c>
      <c r="BQ80" s="169">
        <v>2.5000000000000001E-2</v>
      </c>
      <c r="BR80" s="168">
        <v>4.4260000000000002</v>
      </c>
      <c r="BS80" s="169"/>
      <c r="BT80" s="168"/>
      <c r="BU80" s="169"/>
      <c r="BV80" s="168"/>
      <c r="BW80" s="169">
        <f t="shared" si="12"/>
        <v>792.39800000000002</v>
      </c>
      <c r="BX80" s="170">
        <f t="shared" si="15"/>
        <v>1.0860000000000001</v>
      </c>
      <c r="BY80" s="171">
        <f t="shared" si="16"/>
        <v>4.4260000000000002</v>
      </c>
      <c r="BZ80" s="172">
        <f t="shared" si="9"/>
        <v>797.91000000000008</v>
      </c>
    </row>
    <row r="81" spans="1:78" ht="18.75" customHeight="1" x14ac:dyDescent="0.3">
      <c r="A81" s="149">
        <f t="shared" si="14"/>
        <v>69</v>
      </c>
      <c r="B81" s="173" t="s">
        <v>137</v>
      </c>
      <c r="C81" s="174">
        <v>1960</v>
      </c>
      <c r="D81" s="174">
        <v>2</v>
      </c>
      <c r="E81" s="174">
        <v>12</v>
      </c>
      <c r="F81" s="175">
        <v>450.5</v>
      </c>
      <c r="G81" s="175">
        <v>450.5</v>
      </c>
      <c r="H81" s="174">
        <v>2</v>
      </c>
      <c r="I81" s="176">
        <v>6.4</v>
      </c>
      <c r="J81" s="177">
        <v>6.95</v>
      </c>
      <c r="K81" s="155">
        <f t="shared" si="10"/>
        <v>36.085050000000003</v>
      </c>
      <c r="L81" s="156">
        <f t="shared" si="11"/>
        <v>34.407095175000002</v>
      </c>
      <c r="M81" s="170"/>
      <c r="N81" s="178"/>
      <c r="O81" s="179"/>
      <c r="P81" s="170"/>
      <c r="Q81" s="178"/>
      <c r="R81" s="180"/>
      <c r="S81" s="181"/>
      <c r="T81" s="178"/>
      <c r="U81" s="181"/>
      <c r="V81" s="178"/>
      <c r="W81" s="170"/>
      <c r="X81" s="178"/>
      <c r="Y81" s="182"/>
      <c r="Z81" s="178"/>
      <c r="AA81" s="170"/>
      <c r="AB81" s="181"/>
      <c r="AC81" s="178"/>
      <c r="AD81" s="170"/>
      <c r="AE81" s="178"/>
      <c r="AF81" s="170"/>
      <c r="AG81" s="178"/>
      <c r="AH81" s="170"/>
      <c r="AI81" s="171"/>
      <c r="AJ81" s="170"/>
      <c r="AK81" s="178"/>
      <c r="AL81" s="170"/>
      <c r="AM81" s="178"/>
      <c r="AN81" s="170"/>
      <c r="AO81" s="178"/>
      <c r="AP81" s="170"/>
      <c r="AQ81" s="178"/>
      <c r="AR81" s="183"/>
      <c r="AS81" s="184"/>
      <c r="AT81" s="182"/>
      <c r="AU81" s="185"/>
      <c r="AV81" s="185"/>
      <c r="AW81" s="170"/>
      <c r="AX81" s="178"/>
      <c r="AY81" s="185"/>
      <c r="AZ81" s="182"/>
      <c r="BA81" s="178"/>
      <c r="BB81" s="181"/>
      <c r="BC81" s="178"/>
      <c r="BD81" s="185">
        <v>5.3220000000000001</v>
      </c>
      <c r="BE81" s="167"/>
      <c r="BF81" s="168"/>
      <c r="BG81" s="169"/>
      <c r="BH81" s="168"/>
      <c r="BI81" s="169">
        <v>6.0000000000000001E-3</v>
      </c>
      <c r="BJ81" s="168">
        <v>11.54377</v>
      </c>
      <c r="BK81" s="169"/>
      <c r="BL81" s="168"/>
      <c r="BM81" s="169"/>
      <c r="BN81" s="168"/>
      <c r="BO81" s="169">
        <v>4</v>
      </c>
      <c r="BP81" s="168">
        <v>4.5069999999999997</v>
      </c>
      <c r="BQ81" s="169"/>
      <c r="BR81" s="168"/>
      <c r="BS81" s="169"/>
      <c r="BT81" s="168"/>
      <c r="BU81" s="169"/>
      <c r="BV81" s="168"/>
      <c r="BW81" s="169">
        <f t="shared" si="12"/>
        <v>5.3220000000000001</v>
      </c>
      <c r="BX81" s="170">
        <f t="shared" si="15"/>
        <v>16.05077</v>
      </c>
      <c r="BY81" s="171">
        <f t="shared" si="16"/>
        <v>0</v>
      </c>
      <c r="BZ81" s="172">
        <f t="shared" si="9"/>
        <v>21.372769999999999</v>
      </c>
    </row>
    <row r="82" spans="1:78" ht="18.75" customHeight="1" x14ac:dyDescent="0.3">
      <c r="A82" s="149">
        <f t="shared" si="14"/>
        <v>70</v>
      </c>
      <c r="B82" s="173" t="s">
        <v>138</v>
      </c>
      <c r="C82" s="174" t="s">
        <v>94</v>
      </c>
      <c r="D82" s="174">
        <v>2</v>
      </c>
      <c r="E82" s="174">
        <v>16</v>
      </c>
      <c r="F82" s="175">
        <v>630.6</v>
      </c>
      <c r="G82" s="175">
        <v>630.6</v>
      </c>
      <c r="H82" s="174">
        <v>2</v>
      </c>
      <c r="I82" s="176">
        <v>6.4</v>
      </c>
      <c r="J82" s="177">
        <v>6.95</v>
      </c>
      <c r="K82" s="155">
        <f t="shared" si="10"/>
        <v>50.511060000000001</v>
      </c>
      <c r="L82" s="156">
        <f t="shared" si="11"/>
        <v>48.162295710000002</v>
      </c>
      <c r="M82" s="170"/>
      <c r="N82" s="178"/>
      <c r="O82" s="179"/>
      <c r="P82" s="170"/>
      <c r="Q82" s="178"/>
      <c r="R82" s="180"/>
      <c r="S82" s="181"/>
      <c r="T82" s="178"/>
      <c r="U82" s="181"/>
      <c r="V82" s="178"/>
      <c r="W82" s="170"/>
      <c r="X82" s="178"/>
      <c r="Y82" s="182"/>
      <c r="Z82" s="178"/>
      <c r="AA82" s="170"/>
      <c r="AB82" s="181"/>
      <c r="AC82" s="178"/>
      <c r="AD82" s="170"/>
      <c r="AE82" s="178"/>
      <c r="AF82" s="170"/>
      <c r="AG82" s="178"/>
      <c r="AH82" s="170"/>
      <c r="AI82" s="171"/>
      <c r="AJ82" s="170"/>
      <c r="AK82" s="178"/>
      <c r="AL82" s="170"/>
      <c r="AM82" s="178"/>
      <c r="AN82" s="170"/>
      <c r="AO82" s="178"/>
      <c r="AP82" s="170"/>
      <c r="AQ82" s="178"/>
      <c r="AR82" s="183"/>
      <c r="AS82" s="184"/>
      <c r="AT82" s="182"/>
      <c r="AU82" s="185"/>
      <c r="AV82" s="185"/>
      <c r="AW82" s="170"/>
      <c r="AX82" s="178"/>
      <c r="AY82" s="185"/>
      <c r="AZ82" s="182"/>
      <c r="BA82" s="178"/>
      <c r="BB82" s="181"/>
      <c r="BC82" s="178"/>
      <c r="BD82" s="185">
        <v>1.292</v>
      </c>
      <c r="BE82" s="167"/>
      <c r="BF82" s="168"/>
      <c r="BG82" s="169">
        <v>5.0000000000000001E-3</v>
      </c>
      <c r="BH82" s="168">
        <v>9.8455899999999996</v>
      </c>
      <c r="BI82" s="169"/>
      <c r="BJ82" s="168"/>
      <c r="BK82" s="169"/>
      <c r="BL82" s="168"/>
      <c r="BM82" s="169"/>
      <c r="BN82" s="168"/>
      <c r="BO82" s="169">
        <v>6</v>
      </c>
      <c r="BP82" s="168">
        <v>7.5419999999999998</v>
      </c>
      <c r="BQ82" s="169"/>
      <c r="BR82" s="168"/>
      <c r="BS82" s="169"/>
      <c r="BT82" s="168"/>
      <c r="BU82" s="169"/>
      <c r="BV82" s="168"/>
      <c r="BW82" s="169">
        <f t="shared" si="12"/>
        <v>1.292</v>
      </c>
      <c r="BX82" s="170">
        <f t="shared" si="15"/>
        <v>17.387589999999999</v>
      </c>
      <c r="BY82" s="171">
        <f t="shared" si="16"/>
        <v>0</v>
      </c>
      <c r="BZ82" s="172">
        <f t="shared" si="9"/>
        <v>18.679590000000001</v>
      </c>
    </row>
    <row r="83" spans="1:78" ht="18.75" customHeight="1" x14ac:dyDescent="0.3">
      <c r="A83" s="149">
        <f t="shared" si="14"/>
        <v>71</v>
      </c>
      <c r="B83" s="173" t="s">
        <v>139</v>
      </c>
      <c r="C83" s="174" t="s">
        <v>63</v>
      </c>
      <c r="D83" s="174">
        <v>3</v>
      </c>
      <c r="E83" s="174">
        <v>12</v>
      </c>
      <c r="F83" s="175">
        <v>595.70000000000005</v>
      </c>
      <c r="G83" s="175">
        <v>595.70000000000005</v>
      </c>
      <c r="H83" s="174">
        <v>1</v>
      </c>
      <c r="I83" s="176">
        <v>6.4</v>
      </c>
      <c r="J83" s="177">
        <v>6.95</v>
      </c>
      <c r="K83" s="155">
        <f t="shared" si="10"/>
        <v>47.715570000000007</v>
      </c>
      <c r="L83" s="156">
        <f t="shared" si="11"/>
        <v>45.496795995000006</v>
      </c>
      <c r="M83" s="170"/>
      <c r="N83" s="178"/>
      <c r="O83" s="179"/>
      <c r="P83" s="170">
        <v>5.6000000000000001E-2</v>
      </c>
      <c r="Q83" s="178">
        <v>53.515999999999998</v>
      </c>
      <c r="R83" s="180"/>
      <c r="S83" s="181"/>
      <c r="T83" s="178"/>
      <c r="U83" s="181"/>
      <c r="V83" s="178"/>
      <c r="W83" s="170"/>
      <c r="X83" s="178"/>
      <c r="Y83" s="182"/>
      <c r="Z83" s="178"/>
      <c r="AA83" s="170">
        <v>2.7E-2</v>
      </c>
      <c r="AB83" s="181">
        <v>1</v>
      </c>
      <c r="AC83" s="178">
        <v>88.21</v>
      </c>
      <c r="AD83" s="170"/>
      <c r="AE83" s="178"/>
      <c r="AF83" s="170"/>
      <c r="AG83" s="178"/>
      <c r="AH83" s="170"/>
      <c r="AI83" s="171"/>
      <c r="AJ83" s="170"/>
      <c r="AK83" s="178"/>
      <c r="AL83" s="170"/>
      <c r="AM83" s="178"/>
      <c r="AN83" s="170"/>
      <c r="AO83" s="178"/>
      <c r="AP83" s="170"/>
      <c r="AQ83" s="178"/>
      <c r="AR83" s="183"/>
      <c r="AS83" s="184"/>
      <c r="AT83" s="182"/>
      <c r="AU83" s="185"/>
      <c r="AV83" s="185"/>
      <c r="AW83" s="170"/>
      <c r="AX83" s="178"/>
      <c r="AY83" s="185"/>
      <c r="AZ83" s="182"/>
      <c r="BA83" s="178"/>
      <c r="BB83" s="181"/>
      <c r="BC83" s="178"/>
      <c r="BD83" s="185">
        <v>6.2677399999999999</v>
      </c>
      <c r="BE83" s="167"/>
      <c r="BF83" s="168"/>
      <c r="BG83" s="169">
        <v>2E-3</v>
      </c>
      <c r="BH83" s="168">
        <v>3</v>
      </c>
      <c r="BI83" s="169"/>
      <c r="BJ83" s="168"/>
      <c r="BK83" s="169"/>
      <c r="BL83" s="168"/>
      <c r="BM83" s="169"/>
      <c r="BN83" s="168"/>
      <c r="BO83" s="169">
        <v>5</v>
      </c>
      <c r="BP83" s="168">
        <v>5.2750000000000004</v>
      </c>
      <c r="BQ83" s="169"/>
      <c r="BR83" s="168"/>
      <c r="BS83" s="169"/>
      <c r="BT83" s="168"/>
      <c r="BU83" s="169"/>
      <c r="BV83" s="168"/>
      <c r="BW83" s="169">
        <f t="shared" si="12"/>
        <v>147.99374</v>
      </c>
      <c r="BX83" s="170">
        <f t="shared" si="15"/>
        <v>8.2750000000000004</v>
      </c>
      <c r="BY83" s="171">
        <f t="shared" si="16"/>
        <v>0</v>
      </c>
      <c r="BZ83" s="172">
        <f t="shared" si="9"/>
        <v>156.26874000000001</v>
      </c>
    </row>
    <row r="84" spans="1:78" ht="18.75" customHeight="1" x14ac:dyDescent="0.3">
      <c r="A84" s="149">
        <f t="shared" si="14"/>
        <v>72</v>
      </c>
      <c r="B84" s="173" t="s">
        <v>140</v>
      </c>
      <c r="C84" s="174">
        <v>1959</v>
      </c>
      <c r="D84" s="174">
        <v>2</v>
      </c>
      <c r="E84" s="174">
        <v>8</v>
      </c>
      <c r="F84" s="175">
        <v>276.8</v>
      </c>
      <c r="G84" s="175">
        <v>276.8</v>
      </c>
      <c r="H84" s="174">
        <v>1</v>
      </c>
      <c r="I84" s="176">
        <v>6.4</v>
      </c>
      <c r="J84" s="177">
        <v>6.95</v>
      </c>
      <c r="K84" s="155">
        <f t="shared" si="10"/>
        <v>22.171680000000002</v>
      </c>
      <c r="L84" s="156">
        <f t="shared" si="11"/>
        <v>21.140696880000004</v>
      </c>
      <c r="M84" s="170"/>
      <c r="N84" s="178"/>
      <c r="O84" s="179"/>
      <c r="P84" s="170">
        <v>2.9000000000000001E-2</v>
      </c>
      <c r="Q84" s="178">
        <v>39.021999999999998</v>
      </c>
      <c r="R84" s="180"/>
      <c r="S84" s="181"/>
      <c r="T84" s="178"/>
      <c r="U84" s="181"/>
      <c r="V84" s="178"/>
      <c r="W84" s="170"/>
      <c r="X84" s="178"/>
      <c r="Y84" s="182"/>
      <c r="Z84" s="178"/>
      <c r="AA84" s="170">
        <v>2.4E-2</v>
      </c>
      <c r="AB84" s="181">
        <v>1</v>
      </c>
      <c r="AC84" s="178">
        <v>60.830280000000002</v>
      </c>
      <c r="AD84" s="170"/>
      <c r="AE84" s="178"/>
      <c r="AF84" s="170"/>
      <c r="AG84" s="178"/>
      <c r="AH84" s="170"/>
      <c r="AI84" s="171"/>
      <c r="AJ84" s="170"/>
      <c r="AK84" s="178"/>
      <c r="AL84" s="170"/>
      <c r="AM84" s="178"/>
      <c r="AN84" s="170"/>
      <c r="AO84" s="178"/>
      <c r="AP84" s="170"/>
      <c r="AQ84" s="178"/>
      <c r="AR84" s="183"/>
      <c r="AS84" s="184"/>
      <c r="AT84" s="182"/>
      <c r="AU84" s="185"/>
      <c r="AV84" s="185"/>
      <c r="AW84" s="170"/>
      <c r="AX84" s="178"/>
      <c r="AY84" s="185"/>
      <c r="AZ84" s="182"/>
      <c r="BA84" s="178"/>
      <c r="BB84" s="181"/>
      <c r="BC84" s="178"/>
      <c r="BD84" s="185"/>
      <c r="BE84" s="167"/>
      <c r="BF84" s="168"/>
      <c r="BG84" s="169"/>
      <c r="BH84" s="168"/>
      <c r="BI84" s="169"/>
      <c r="BJ84" s="168"/>
      <c r="BK84" s="169"/>
      <c r="BL84" s="168"/>
      <c r="BM84" s="169"/>
      <c r="BN84" s="168"/>
      <c r="BO84" s="169">
        <v>4</v>
      </c>
      <c r="BP84" s="168">
        <v>4.8929999999999998</v>
      </c>
      <c r="BQ84" s="169"/>
      <c r="BR84" s="168"/>
      <c r="BS84" s="169"/>
      <c r="BT84" s="168"/>
      <c r="BU84" s="169">
        <v>1</v>
      </c>
      <c r="BV84" s="168">
        <v>5.218</v>
      </c>
      <c r="BW84" s="169">
        <f t="shared" si="12"/>
        <v>99.852280000000007</v>
      </c>
      <c r="BX84" s="170">
        <f t="shared" si="15"/>
        <v>4.8929999999999998</v>
      </c>
      <c r="BY84" s="171">
        <f t="shared" si="16"/>
        <v>5.218</v>
      </c>
      <c r="BZ84" s="172">
        <f t="shared" si="9"/>
        <v>109.96328000000001</v>
      </c>
    </row>
    <row r="85" spans="1:78" ht="18.75" customHeight="1" x14ac:dyDescent="0.3">
      <c r="A85" s="149">
        <f t="shared" si="14"/>
        <v>73</v>
      </c>
      <c r="B85" s="173" t="s">
        <v>141</v>
      </c>
      <c r="C85" s="174">
        <v>1950</v>
      </c>
      <c r="D85" s="174">
        <v>2</v>
      </c>
      <c r="E85" s="174">
        <v>8</v>
      </c>
      <c r="F85" s="175">
        <v>370.8</v>
      </c>
      <c r="G85" s="175">
        <v>370.8</v>
      </c>
      <c r="H85" s="174">
        <v>1</v>
      </c>
      <c r="I85" s="176">
        <v>6.4</v>
      </c>
      <c r="J85" s="177">
        <v>6.95</v>
      </c>
      <c r="K85" s="155">
        <f t="shared" si="10"/>
        <v>29.701080000000001</v>
      </c>
      <c r="L85" s="156">
        <f t="shared" si="11"/>
        <v>28.319979780000001</v>
      </c>
      <c r="M85" s="170"/>
      <c r="N85" s="178"/>
      <c r="O85" s="179"/>
      <c r="P85" s="170"/>
      <c r="Q85" s="178"/>
      <c r="R85" s="180"/>
      <c r="S85" s="181"/>
      <c r="T85" s="178"/>
      <c r="U85" s="181"/>
      <c r="V85" s="178"/>
      <c r="W85" s="170"/>
      <c r="X85" s="178"/>
      <c r="Y85" s="182"/>
      <c r="Z85" s="178"/>
      <c r="AA85" s="170"/>
      <c r="AB85" s="181"/>
      <c r="AC85" s="178"/>
      <c r="AD85" s="170"/>
      <c r="AE85" s="178"/>
      <c r="AF85" s="170"/>
      <c r="AG85" s="178"/>
      <c r="AH85" s="170"/>
      <c r="AI85" s="171"/>
      <c r="AJ85" s="170"/>
      <c r="AK85" s="178"/>
      <c r="AL85" s="170"/>
      <c r="AM85" s="178"/>
      <c r="AN85" s="170"/>
      <c r="AO85" s="178"/>
      <c r="AP85" s="170"/>
      <c r="AQ85" s="178"/>
      <c r="AR85" s="183"/>
      <c r="AS85" s="184"/>
      <c r="AT85" s="182"/>
      <c r="AU85" s="185"/>
      <c r="AV85" s="185"/>
      <c r="AW85" s="170"/>
      <c r="AX85" s="178"/>
      <c r="AY85" s="185"/>
      <c r="AZ85" s="182"/>
      <c r="BA85" s="178"/>
      <c r="BB85" s="181"/>
      <c r="BC85" s="178"/>
      <c r="BD85" s="185">
        <v>3.9609999999999999</v>
      </c>
      <c r="BE85" s="167"/>
      <c r="BF85" s="168"/>
      <c r="BG85" s="169"/>
      <c r="BH85" s="168"/>
      <c r="BI85" s="169"/>
      <c r="BJ85" s="168"/>
      <c r="BK85" s="169"/>
      <c r="BL85" s="168"/>
      <c r="BM85" s="169"/>
      <c r="BN85" s="168"/>
      <c r="BO85" s="169"/>
      <c r="BP85" s="168"/>
      <c r="BQ85" s="169"/>
      <c r="BR85" s="168"/>
      <c r="BS85" s="169"/>
      <c r="BT85" s="168"/>
      <c r="BU85" s="169"/>
      <c r="BV85" s="168"/>
      <c r="BW85" s="169">
        <f t="shared" si="12"/>
        <v>3.9609999999999999</v>
      </c>
      <c r="BX85" s="170">
        <f t="shared" si="15"/>
        <v>0</v>
      </c>
      <c r="BY85" s="171">
        <f t="shared" si="16"/>
        <v>0</v>
      </c>
      <c r="BZ85" s="172">
        <f t="shared" si="9"/>
        <v>3.9609999999999999</v>
      </c>
    </row>
    <row r="86" spans="1:78" ht="18.75" customHeight="1" x14ac:dyDescent="0.3">
      <c r="A86" s="149">
        <f t="shared" si="14"/>
        <v>74</v>
      </c>
      <c r="B86" s="173" t="s">
        <v>142</v>
      </c>
      <c r="C86" s="174" t="s">
        <v>143</v>
      </c>
      <c r="D86" s="174">
        <v>2</v>
      </c>
      <c r="E86" s="174">
        <v>12</v>
      </c>
      <c r="F86" s="175">
        <v>744.2</v>
      </c>
      <c r="G86" s="175">
        <v>744.2</v>
      </c>
      <c r="H86" s="174">
        <v>2</v>
      </c>
      <c r="I86" s="176">
        <v>6.4</v>
      </c>
      <c r="J86" s="177">
        <v>6.95</v>
      </c>
      <c r="K86" s="155">
        <f t="shared" si="10"/>
        <v>59.610419999999998</v>
      </c>
      <c r="L86" s="156">
        <f t="shared" si="11"/>
        <v>56.838535469999997</v>
      </c>
      <c r="M86" s="170"/>
      <c r="N86" s="178"/>
      <c r="O86" s="179"/>
      <c r="P86" s="170">
        <v>1.2E-2</v>
      </c>
      <c r="Q86" s="178">
        <v>9.2379999999999995</v>
      </c>
      <c r="R86" s="180">
        <v>2</v>
      </c>
      <c r="S86" s="181">
        <v>5.0000000000000001E-3</v>
      </c>
      <c r="T86" s="178">
        <v>13.218999999999999</v>
      </c>
      <c r="U86" s="181"/>
      <c r="V86" s="178"/>
      <c r="W86" s="170"/>
      <c r="X86" s="178"/>
      <c r="Y86" s="182"/>
      <c r="Z86" s="178"/>
      <c r="AA86" s="170"/>
      <c r="AB86" s="181"/>
      <c r="AC86" s="178"/>
      <c r="AD86" s="170"/>
      <c r="AE86" s="178"/>
      <c r="AF86" s="170"/>
      <c r="AG86" s="178"/>
      <c r="AH86" s="170"/>
      <c r="AI86" s="171"/>
      <c r="AJ86" s="170"/>
      <c r="AK86" s="178"/>
      <c r="AL86" s="170"/>
      <c r="AM86" s="178"/>
      <c r="AN86" s="170">
        <v>1</v>
      </c>
      <c r="AO86" s="178">
        <v>4.0579999999999998</v>
      </c>
      <c r="AP86" s="170"/>
      <c r="AQ86" s="178"/>
      <c r="AR86" s="183"/>
      <c r="AS86" s="184"/>
      <c r="AT86" s="182"/>
      <c r="AU86" s="185"/>
      <c r="AV86" s="185"/>
      <c r="AW86" s="170"/>
      <c r="AX86" s="178"/>
      <c r="AY86" s="185"/>
      <c r="AZ86" s="182"/>
      <c r="BA86" s="178"/>
      <c r="BB86" s="181"/>
      <c r="BC86" s="178"/>
      <c r="BD86" s="185">
        <v>4.8720800000000004</v>
      </c>
      <c r="BE86" s="167"/>
      <c r="BF86" s="168"/>
      <c r="BG86" s="169"/>
      <c r="BH86" s="168"/>
      <c r="BI86" s="169"/>
      <c r="BJ86" s="168"/>
      <c r="BK86" s="169"/>
      <c r="BL86" s="168"/>
      <c r="BM86" s="169"/>
      <c r="BN86" s="168"/>
      <c r="BO86" s="169"/>
      <c r="BP86" s="168"/>
      <c r="BQ86" s="169"/>
      <c r="BR86" s="168"/>
      <c r="BS86" s="169"/>
      <c r="BT86" s="168"/>
      <c r="BU86" s="169"/>
      <c r="BV86" s="168"/>
      <c r="BW86" s="169">
        <f t="shared" si="12"/>
        <v>31.387080000000001</v>
      </c>
      <c r="BX86" s="170">
        <f t="shared" si="15"/>
        <v>0</v>
      </c>
      <c r="BY86" s="171">
        <f t="shared" si="16"/>
        <v>0</v>
      </c>
      <c r="BZ86" s="172">
        <f t="shared" si="9"/>
        <v>31.387080000000001</v>
      </c>
    </row>
    <row r="87" spans="1:78" ht="18.75" customHeight="1" x14ac:dyDescent="0.3">
      <c r="A87" s="149">
        <f t="shared" si="14"/>
        <v>75</v>
      </c>
      <c r="B87" s="173" t="s">
        <v>144</v>
      </c>
      <c r="C87" s="174">
        <v>1955</v>
      </c>
      <c r="D87" s="174">
        <v>2</v>
      </c>
      <c r="E87" s="174">
        <v>12</v>
      </c>
      <c r="F87" s="175">
        <v>671</v>
      </c>
      <c r="G87" s="175">
        <v>671</v>
      </c>
      <c r="H87" s="174">
        <v>2</v>
      </c>
      <c r="I87" s="176">
        <v>6.4</v>
      </c>
      <c r="J87" s="177">
        <v>6.95</v>
      </c>
      <c r="K87" s="155">
        <f t="shared" si="10"/>
        <v>53.747099999999996</v>
      </c>
      <c r="L87" s="156">
        <f t="shared" si="11"/>
        <v>51.247859849999998</v>
      </c>
      <c r="M87" s="170"/>
      <c r="N87" s="178"/>
      <c r="O87" s="179"/>
      <c r="P87" s="170"/>
      <c r="Q87" s="178"/>
      <c r="R87" s="180"/>
      <c r="S87" s="181"/>
      <c r="T87" s="178"/>
      <c r="U87" s="181"/>
      <c r="V87" s="178"/>
      <c r="W87" s="170"/>
      <c r="X87" s="178"/>
      <c r="Y87" s="182"/>
      <c r="Z87" s="178"/>
      <c r="AA87" s="170"/>
      <c r="AB87" s="181"/>
      <c r="AC87" s="178"/>
      <c r="AD87" s="170"/>
      <c r="AE87" s="178"/>
      <c r="AF87" s="170"/>
      <c r="AG87" s="178"/>
      <c r="AH87" s="170"/>
      <c r="AI87" s="171"/>
      <c r="AJ87" s="170"/>
      <c r="AK87" s="178"/>
      <c r="AL87" s="170"/>
      <c r="AM87" s="178"/>
      <c r="AN87" s="170"/>
      <c r="AO87" s="178"/>
      <c r="AP87" s="170"/>
      <c r="AQ87" s="178"/>
      <c r="AR87" s="183"/>
      <c r="AS87" s="184"/>
      <c r="AT87" s="182"/>
      <c r="AU87" s="185"/>
      <c r="AV87" s="185"/>
      <c r="AW87" s="170"/>
      <c r="AX87" s="178"/>
      <c r="AY87" s="185"/>
      <c r="AZ87" s="182"/>
      <c r="BA87" s="178"/>
      <c r="BB87" s="181"/>
      <c r="BC87" s="178"/>
      <c r="BD87" s="185">
        <v>7.2990000000000004</v>
      </c>
      <c r="BE87" s="167"/>
      <c r="BF87" s="168"/>
      <c r="BG87" s="169">
        <v>1E-3</v>
      </c>
      <c r="BH87" s="168">
        <v>1.8676200000000001</v>
      </c>
      <c r="BI87" s="169"/>
      <c r="BJ87" s="168"/>
      <c r="BK87" s="169"/>
      <c r="BL87" s="168"/>
      <c r="BM87" s="169"/>
      <c r="BN87" s="168"/>
      <c r="BO87" s="169"/>
      <c r="BP87" s="168"/>
      <c r="BQ87" s="169"/>
      <c r="BR87" s="168"/>
      <c r="BS87" s="169"/>
      <c r="BT87" s="168"/>
      <c r="BU87" s="169"/>
      <c r="BV87" s="168"/>
      <c r="BW87" s="169">
        <f t="shared" si="12"/>
        <v>7.2990000000000004</v>
      </c>
      <c r="BX87" s="170">
        <f t="shared" si="15"/>
        <v>1.8676200000000001</v>
      </c>
      <c r="BY87" s="171">
        <f t="shared" si="16"/>
        <v>0</v>
      </c>
      <c r="BZ87" s="172">
        <f t="shared" si="9"/>
        <v>9.16662</v>
      </c>
    </row>
    <row r="88" spans="1:78" ht="18.75" customHeight="1" x14ac:dyDescent="0.3">
      <c r="A88" s="149">
        <f t="shared" si="14"/>
        <v>76</v>
      </c>
      <c r="B88" s="173" t="s">
        <v>145</v>
      </c>
      <c r="C88" s="174" t="s">
        <v>146</v>
      </c>
      <c r="D88" s="174">
        <v>5</v>
      </c>
      <c r="E88" s="174">
        <v>105</v>
      </c>
      <c r="F88" s="175">
        <v>4823.1000000000004</v>
      </c>
      <c r="G88" s="175">
        <v>4823.1000000000004</v>
      </c>
      <c r="H88" s="174">
        <v>7</v>
      </c>
      <c r="I88" s="176">
        <v>6.4</v>
      </c>
      <c r="J88" s="177">
        <v>6.95</v>
      </c>
      <c r="K88" s="155">
        <f t="shared" si="10"/>
        <v>386.33031000000005</v>
      </c>
      <c r="L88" s="156">
        <f t="shared" si="11"/>
        <v>368.36595058500006</v>
      </c>
      <c r="M88" s="170"/>
      <c r="N88" s="178"/>
      <c r="O88" s="179"/>
      <c r="P88" s="170"/>
      <c r="Q88" s="178"/>
      <c r="R88" s="180"/>
      <c r="S88" s="181"/>
      <c r="T88" s="178"/>
      <c r="U88" s="181"/>
      <c r="V88" s="178"/>
      <c r="W88" s="170"/>
      <c r="X88" s="178"/>
      <c r="Y88" s="182"/>
      <c r="Z88" s="178"/>
      <c r="AA88" s="170"/>
      <c r="AB88" s="181"/>
      <c r="AC88" s="178"/>
      <c r="AD88" s="170"/>
      <c r="AE88" s="178"/>
      <c r="AF88" s="170"/>
      <c r="AG88" s="178"/>
      <c r="AH88" s="170"/>
      <c r="AI88" s="171"/>
      <c r="AJ88" s="170"/>
      <c r="AK88" s="178"/>
      <c r="AL88" s="170"/>
      <c r="AM88" s="178"/>
      <c r="AN88" s="170"/>
      <c r="AO88" s="178"/>
      <c r="AP88" s="170"/>
      <c r="AQ88" s="178"/>
      <c r="AR88" s="183"/>
      <c r="AS88" s="184"/>
      <c r="AT88" s="182"/>
      <c r="AU88" s="185"/>
      <c r="AV88" s="185"/>
      <c r="AW88" s="170"/>
      <c r="AX88" s="178"/>
      <c r="AY88" s="185"/>
      <c r="AZ88" s="182"/>
      <c r="BA88" s="178"/>
      <c r="BB88" s="181"/>
      <c r="BC88" s="178"/>
      <c r="BD88" s="185">
        <v>28.184999999999999</v>
      </c>
      <c r="BE88" s="167"/>
      <c r="BF88" s="168"/>
      <c r="BG88" s="169"/>
      <c r="BH88" s="168"/>
      <c r="BI88" s="169"/>
      <c r="BJ88" s="168"/>
      <c r="BK88" s="169">
        <v>5.0000000000000001E-3</v>
      </c>
      <c r="BL88" s="168">
        <v>4.5609999999999999</v>
      </c>
      <c r="BM88" s="169">
        <v>1</v>
      </c>
      <c r="BN88" s="168">
        <v>25.093</v>
      </c>
      <c r="BO88" s="169">
        <v>4</v>
      </c>
      <c r="BP88" s="168">
        <v>5.6180000000000003</v>
      </c>
      <c r="BQ88" s="169"/>
      <c r="BR88" s="168"/>
      <c r="BS88" s="169"/>
      <c r="BT88" s="168"/>
      <c r="BU88" s="169">
        <v>2</v>
      </c>
      <c r="BV88" s="168">
        <v>10.097</v>
      </c>
      <c r="BW88" s="169">
        <f t="shared" si="12"/>
        <v>28.184999999999999</v>
      </c>
      <c r="BX88" s="170">
        <f t="shared" si="15"/>
        <v>35.271999999999998</v>
      </c>
      <c r="BY88" s="171">
        <f t="shared" si="16"/>
        <v>10.097</v>
      </c>
      <c r="BZ88" s="172">
        <f t="shared" si="9"/>
        <v>73.553999999999988</v>
      </c>
    </row>
    <row r="89" spans="1:78" ht="18.75" customHeight="1" x14ac:dyDescent="0.3">
      <c r="A89" s="149">
        <f t="shared" si="14"/>
        <v>77</v>
      </c>
      <c r="B89" s="173" t="s">
        <v>147</v>
      </c>
      <c r="C89" s="174">
        <v>1956</v>
      </c>
      <c r="D89" s="174">
        <v>2</v>
      </c>
      <c r="E89" s="174">
        <v>16</v>
      </c>
      <c r="F89" s="175">
        <v>844.1</v>
      </c>
      <c r="G89" s="175">
        <v>844.1</v>
      </c>
      <c r="H89" s="174">
        <v>1</v>
      </c>
      <c r="I89" s="176">
        <v>6.4</v>
      </c>
      <c r="J89" s="177">
        <v>6.95</v>
      </c>
      <c r="K89" s="155">
        <f t="shared" si="10"/>
        <v>67.612409999999997</v>
      </c>
      <c r="L89" s="156">
        <f t="shared" si="11"/>
        <v>64.468432934999996</v>
      </c>
      <c r="M89" s="170"/>
      <c r="N89" s="178"/>
      <c r="O89" s="179"/>
      <c r="P89" s="170"/>
      <c r="Q89" s="178"/>
      <c r="R89" s="180"/>
      <c r="S89" s="181"/>
      <c r="T89" s="178"/>
      <c r="U89" s="181"/>
      <c r="V89" s="178"/>
      <c r="W89" s="170"/>
      <c r="X89" s="178"/>
      <c r="Y89" s="182"/>
      <c r="Z89" s="178"/>
      <c r="AA89" s="170"/>
      <c r="AB89" s="181"/>
      <c r="AC89" s="178"/>
      <c r="AD89" s="170"/>
      <c r="AE89" s="178"/>
      <c r="AF89" s="170"/>
      <c r="AG89" s="178"/>
      <c r="AH89" s="170"/>
      <c r="AI89" s="171"/>
      <c r="AJ89" s="170"/>
      <c r="AK89" s="178"/>
      <c r="AL89" s="170"/>
      <c r="AM89" s="178"/>
      <c r="AN89" s="170"/>
      <c r="AO89" s="178"/>
      <c r="AP89" s="170"/>
      <c r="AQ89" s="178"/>
      <c r="AR89" s="183"/>
      <c r="AS89" s="184"/>
      <c r="AT89" s="182"/>
      <c r="AU89" s="185"/>
      <c r="AV89" s="185"/>
      <c r="AW89" s="170"/>
      <c r="AX89" s="178"/>
      <c r="AY89" s="185"/>
      <c r="AZ89" s="182"/>
      <c r="BA89" s="178"/>
      <c r="BB89" s="181"/>
      <c r="BC89" s="178"/>
      <c r="BD89" s="185">
        <v>1.00231</v>
      </c>
      <c r="BE89" s="167"/>
      <c r="BF89" s="168"/>
      <c r="BG89" s="169"/>
      <c r="BH89" s="168"/>
      <c r="BI89" s="169"/>
      <c r="BJ89" s="168"/>
      <c r="BK89" s="169"/>
      <c r="BL89" s="168"/>
      <c r="BM89" s="169"/>
      <c r="BN89" s="168"/>
      <c r="BO89" s="169">
        <v>1</v>
      </c>
      <c r="BP89" s="168">
        <v>1.105</v>
      </c>
      <c r="BQ89" s="169"/>
      <c r="BR89" s="168"/>
      <c r="BS89" s="169"/>
      <c r="BT89" s="168"/>
      <c r="BU89" s="169"/>
      <c r="BV89" s="168"/>
      <c r="BW89" s="169">
        <f t="shared" si="12"/>
        <v>1.00231</v>
      </c>
      <c r="BX89" s="170">
        <f t="shared" si="15"/>
        <v>1.105</v>
      </c>
      <c r="BY89" s="171">
        <f t="shared" si="16"/>
        <v>0</v>
      </c>
      <c r="BZ89" s="172">
        <f t="shared" si="9"/>
        <v>2.10731</v>
      </c>
    </row>
    <row r="90" spans="1:78" ht="19.5" customHeight="1" x14ac:dyDescent="0.3">
      <c r="A90" s="149">
        <f t="shared" si="14"/>
        <v>78</v>
      </c>
      <c r="B90" s="173" t="s">
        <v>148</v>
      </c>
      <c r="C90" s="174" t="s">
        <v>149</v>
      </c>
      <c r="D90" s="174">
        <v>3</v>
      </c>
      <c r="E90" s="174">
        <v>24</v>
      </c>
      <c r="F90" s="175">
        <v>972</v>
      </c>
      <c r="G90" s="175">
        <v>972</v>
      </c>
      <c r="H90" s="174">
        <v>2</v>
      </c>
      <c r="I90" s="176">
        <v>6.4</v>
      </c>
      <c r="J90" s="177">
        <v>6.95</v>
      </c>
      <c r="K90" s="155">
        <f t="shared" si="10"/>
        <v>77.857200000000006</v>
      </c>
      <c r="L90" s="156">
        <f t="shared" si="11"/>
        <v>74.236840200000003</v>
      </c>
      <c r="M90" s="170"/>
      <c r="N90" s="178"/>
      <c r="O90" s="179"/>
      <c r="P90" s="170"/>
      <c r="Q90" s="178"/>
      <c r="R90" s="180"/>
      <c r="S90" s="181"/>
      <c r="T90" s="178"/>
      <c r="U90" s="181"/>
      <c r="V90" s="178"/>
      <c r="W90" s="170"/>
      <c r="X90" s="178"/>
      <c r="Y90" s="182"/>
      <c r="Z90" s="178"/>
      <c r="AA90" s="170"/>
      <c r="AB90" s="181"/>
      <c r="AC90" s="178"/>
      <c r="AD90" s="170"/>
      <c r="AE90" s="178"/>
      <c r="AF90" s="170">
        <v>2E-3</v>
      </c>
      <c r="AG90" s="178">
        <v>3.96</v>
      </c>
      <c r="AH90" s="170"/>
      <c r="AI90" s="171"/>
      <c r="AJ90" s="170"/>
      <c r="AK90" s="178"/>
      <c r="AL90" s="170"/>
      <c r="AM90" s="178"/>
      <c r="AN90" s="170"/>
      <c r="AO90" s="178"/>
      <c r="AP90" s="170"/>
      <c r="AQ90" s="178"/>
      <c r="AR90" s="183"/>
      <c r="AS90" s="184"/>
      <c r="AT90" s="182"/>
      <c r="AU90" s="185"/>
      <c r="AV90" s="185"/>
      <c r="AW90" s="170"/>
      <c r="AX90" s="178"/>
      <c r="AY90" s="185"/>
      <c r="AZ90" s="182"/>
      <c r="BA90" s="178"/>
      <c r="BB90" s="181"/>
      <c r="BC90" s="178"/>
      <c r="BD90" s="185"/>
      <c r="BE90" s="167"/>
      <c r="BF90" s="168"/>
      <c r="BG90" s="169">
        <v>1E-3</v>
      </c>
      <c r="BH90" s="168">
        <v>1.8180000000000001</v>
      </c>
      <c r="BI90" s="169">
        <v>2E-3</v>
      </c>
      <c r="BJ90" s="168">
        <v>6.4349999999999996</v>
      </c>
      <c r="BK90" s="169"/>
      <c r="BL90" s="168"/>
      <c r="BM90" s="169"/>
      <c r="BN90" s="168"/>
      <c r="BO90" s="169">
        <v>5</v>
      </c>
      <c r="BP90" s="168">
        <v>14.071999999999999</v>
      </c>
      <c r="BQ90" s="169"/>
      <c r="BR90" s="168"/>
      <c r="BS90" s="169"/>
      <c r="BT90" s="168"/>
      <c r="BU90" s="169">
        <v>1</v>
      </c>
      <c r="BV90" s="168">
        <v>5.242</v>
      </c>
      <c r="BW90" s="169">
        <f t="shared" si="12"/>
        <v>3.96</v>
      </c>
      <c r="BX90" s="170">
        <f t="shared" si="15"/>
        <v>22.324999999999999</v>
      </c>
      <c r="BY90" s="171">
        <f t="shared" si="16"/>
        <v>5.242</v>
      </c>
      <c r="BZ90" s="172">
        <f t="shared" si="9"/>
        <v>31.527000000000001</v>
      </c>
    </row>
    <row r="91" spans="1:78" ht="20.25" customHeight="1" x14ac:dyDescent="0.3">
      <c r="A91" s="149">
        <f t="shared" si="14"/>
        <v>79</v>
      </c>
      <c r="B91" s="173" t="s">
        <v>150</v>
      </c>
      <c r="C91" s="174">
        <v>1958</v>
      </c>
      <c r="D91" s="174">
        <v>2</v>
      </c>
      <c r="E91" s="174">
        <v>4</v>
      </c>
      <c r="F91" s="175">
        <v>270.39999999999998</v>
      </c>
      <c r="G91" s="175">
        <v>270.39999999999998</v>
      </c>
      <c r="H91" s="174">
        <v>1</v>
      </c>
      <c r="I91" s="176">
        <v>6.4</v>
      </c>
      <c r="J91" s="177">
        <v>6.95</v>
      </c>
      <c r="K91" s="155">
        <f t="shared" si="10"/>
        <v>21.659040000000001</v>
      </c>
      <c r="L91" s="156">
        <f t="shared" si="11"/>
        <v>20.651894640000002</v>
      </c>
      <c r="M91" s="170"/>
      <c r="N91" s="178"/>
      <c r="O91" s="179"/>
      <c r="P91" s="170"/>
      <c r="Q91" s="178"/>
      <c r="R91" s="180"/>
      <c r="S91" s="181"/>
      <c r="T91" s="178"/>
      <c r="U91" s="181"/>
      <c r="V91" s="178"/>
      <c r="W91" s="170"/>
      <c r="X91" s="178"/>
      <c r="Y91" s="182"/>
      <c r="Z91" s="178"/>
      <c r="AA91" s="170"/>
      <c r="AB91" s="181"/>
      <c r="AC91" s="178"/>
      <c r="AD91" s="170"/>
      <c r="AE91" s="178"/>
      <c r="AF91" s="170"/>
      <c r="AG91" s="178"/>
      <c r="AH91" s="170"/>
      <c r="AI91" s="171"/>
      <c r="AJ91" s="170"/>
      <c r="AK91" s="178"/>
      <c r="AL91" s="170"/>
      <c r="AM91" s="178"/>
      <c r="AN91" s="170"/>
      <c r="AO91" s="178"/>
      <c r="AP91" s="170"/>
      <c r="AQ91" s="178"/>
      <c r="AR91" s="183"/>
      <c r="AS91" s="184"/>
      <c r="AT91" s="182"/>
      <c r="AU91" s="185"/>
      <c r="AV91" s="185"/>
      <c r="AW91" s="170"/>
      <c r="AX91" s="178"/>
      <c r="AY91" s="185"/>
      <c r="AZ91" s="182"/>
      <c r="BA91" s="178"/>
      <c r="BB91" s="181"/>
      <c r="BC91" s="178"/>
      <c r="BD91" s="185"/>
      <c r="BE91" s="167"/>
      <c r="BF91" s="168"/>
      <c r="BG91" s="169"/>
      <c r="BH91" s="168"/>
      <c r="BI91" s="169"/>
      <c r="BJ91" s="168"/>
      <c r="BK91" s="169"/>
      <c r="BL91" s="168"/>
      <c r="BM91" s="169"/>
      <c r="BN91" s="168"/>
      <c r="BO91" s="169">
        <v>1</v>
      </c>
      <c r="BP91" s="168">
        <v>1.048</v>
      </c>
      <c r="BQ91" s="169"/>
      <c r="BR91" s="168"/>
      <c r="BS91" s="169"/>
      <c r="BT91" s="168"/>
      <c r="BU91" s="169"/>
      <c r="BV91" s="168"/>
      <c r="BW91" s="169">
        <f t="shared" si="12"/>
        <v>0</v>
      </c>
      <c r="BX91" s="170">
        <f t="shared" si="15"/>
        <v>1.048</v>
      </c>
      <c r="BY91" s="171">
        <f t="shared" si="16"/>
        <v>0</v>
      </c>
      <c r="BZ91" s="172">
        <f t="shared" si="9"/>
        <v>1.048</v>
      </c>
    </row>
    <row r="92" spans="1:78" ht="22.5" customHeight="1" x14ac:dyDescent="0.3">
      <c r="A92" s="149">
        <f t="shared" si="14"/>
        <v>80</v>
      </c>
      <c r="B92" s="173" t="s">
        <v>151</v>
      </c>
      <c r="C92" s="174">
        <v>1964</v>
      </c>
      <c r="D92" s="174">
        <v>2</v>
      </c>
      <c r="E92" s="174">
        <v>8</v>
      </c>
      <c r="F92" s="175">
        <v>423.2</v>
      </c>
      <c r="G92" s="175">
        <v>423.2</v>
      </c>
      <c r="H92" s="174">
        <v>1</v>
      </c>
      <c r="I92" s="176">
        <v>6.4</v>
      </c>
      <c r="J92" s="177">
        <v>6.95</v>
      </c>
      <c r="K92" s="155">
        <f t="shared" si="10"/>
        <v>33.898319999999998</v>
      </c>
      <c r="L92" s="156">
        <f t="shared" si="11"/>
        <v>32.322048119999998</v>
      </c>
      <c r="M92" s="170"/>
      <c r="N92" s="178"/>
      <c r="O92" s="179"/>
      <c r="P92" s="170"/>
      <c r="Q92" s="178"/>
      <c r="R92" s="180"/>
      <c r="S92" s="181"/>
      <c r="T92" s="178"/>
      <c r="U92" s="181"/>
      <c r="V92" s="178"/>
      <c r="W92" s="170"/>
      <c r="X92" s="178"/>
      <c r="Y92" s="182"/>
      <c r="Z92" s="178"/>
      <c r="AA92" s="170"/>
      <c r="AB92" s="181"/>
      <c r="AC92" s="178"/>
      <c r="AD92" s="170"/>
      <c r="AE92" s="178"/>
      <c r="AF92" s="170"/>
      <c r="AG92" s="178"/>
      <c r="AH92" s="170"/>
      <c r="AI92" s="171"/>
      <c r="AJ92" s="170"/>
      <c r="AK92" s="178"/>
      <c r="AL92" s="170"/>
      <c r="AM92" s="178"/>
      <c r="AN92" s="170"/>
      <c r="AO92" s="178"/>
      <c r="AP92" s="170"/>
      <c r="AQ92" s="178"/>
      <c r="AR92" s="183"/>
      <c r="AS92" s="184"/>
      <c r="AT92" s="182"/>
      <c r="AU92" s="185"/>
      <c r="AV92" s="185"/>
      <c r="AW92" s="170"/>
      <c r="AX92" s="178"/>
      <c r="AY92" s="185"/>
      <c r="AZ92" s="182"/>
      <c r="BA92" s="178"/>
      <c r="BB92" s="181"/>
      <c r="BC92" s="178"/>
      <c r="BD92" s="185"/>
      <c r="BE92" s="167"/>
      <c r="BF92" s="168"/>
      <c r="BG92" s="169"/>
      <c r="BH92" s="168"/>
      <c r="BI92" s="169">
        <v>5.0000000000000001E-3</v>
      </c>
      <c r="BJ92" s="168">
        <v>15.625</v>
      </c>
      <c r="BK92" s="169"/>
      <c r="BL92" s="168"/>
      <c r="BM92" s="169"/>
      <c r="BN92" s="168"/>
      <c r="BO92" s="169">
        <v>2</v>
      </c>
      <c r="BP92" s="168">
        <v>3.2434599999999998</v>
      </c>
      <c r="BQ92" s="169"/>
      <c r="BR92" s="168"/>
      <c r="BS92" s="169"/>
      <c r="BT92" s="168"/>
      <c r="BU92" s="169"/>
      <c r="BV92" s="168"/>
      <c r="BW92" s="169">
        <f t="shared" si="12"/>
        <v>0</v>
      </c>
      <c r="BX92" s="170">
        <f t="shared" si="15"/>
        <v>18.868459999999999</v>
      </c>
      <c r="BY92" s="171">
        <f t="shared" si="16"/>
        <v>0</v>
      </c>
      <c r="BZ92" s="172">
        <f t="shared" si="9"/>
        <v>18.868459999999999</v>
      </c>
    </row>
    <row r="93" spans="1:78" ht="18.75" customHeight="1" x14ac:dyDescent="0.3">
      <c r="A93" s="149">
        <f t="shared" si="14"/>
        <v>81</v>
      </c>
      <c r="B93" s="173" t="s">
        <v>152</v>
      </c>
      <c r="C93" s="174" t="s">
        <v>153</v>
      </c>
      <c r="D93" s="174">
        <v>5</v>
      </c>
      <c r="E93" s="174">
        <v>80</v>
      </c>
      <c r="F93" s="175">
        <v>2869</v>
      </c>
      <c r="G93" s="175">
        <v>2869</v>
      </c>
      <c r="H93" s="174">
        <v>4</v>
      </c>
      <c r="I93" s="176">
        <v>6.4</v>
      </c>
      <c r="J93" s="177">
        <v>6.95</v>
      </c>
      <c r="K93" s="155">
        <f t="shared" si="10"/>
        <v>229.80689999999998</v>
      </c>
      <c r="L93" s="156">
        <f t="shared" si="11"/>
        <v>219.12087914999998</v>
      </c>
      <c r="M93" s="170"/>
      <c r="N93" s="178"/>
      <c r="O93" s="179"/>
      <c r="P93" s="170"/>
      <c r="Q93" s="178"/>
      <c r="R93" s="180"/>
      <c r="S93" s="181"/>
      <c r="T93" s="178"/>
      <c r="U93" s="181"/>
      <c r="V93" s="178"/>
      <c r="W93" s="170"/>
      <c r="X93" s="178"/>
      <c r="Y93" s="182"/>
      <c r="Z93" s="178"/>
      <c r="AA93" s="170"/>
      <c r="AB93" s="181"/>
      <c r="AC93" s="178"/>
      <c r="AD93" s="170"/>
      <c r="AE93" s="178"/>
      <c r="AF93" s="170"/>
      <c r="AG93" s="178"/>
      <c r="AH93" s="170"/>
      <c r="AI93" s="171"/>
      <c r="AJ93" s="170"/>
      <c r="AK93" s="178"/>
      <c r="AL93" s="170"/>
      <c r="AM93" s="178"/>
      <c r="AN93" s="170"/>
      <c r="AO93" s="178"/>
      <c r="AP93" s="170"/>
      <c r="AQ93" s="178"/>
      <c r="AR93" s="183"/>
      <c r="AS93" s="184"/>
      <c r="AT93" s="182"/>
      <c r="AU93" s="185"/>
      <c r="AV93" s="185"/>
      <c r="AW93" s="170"/>
      <c r="AX93" s="178"/>
      <c r="AY93" s="185"/>
      <c r="AZ93" s="182"/>
      <c r="BA93" s="178"/>
      <c r="BB93" s="181">
        <v>40</v>
      </c>
      <c r="BC93" s="178">
        <v>27.975999999999999</v>
      </c>
      <c r="BD93" s="185"/>
      <c r="BE93" s="167"/>
      <c r="BF93" s="168"/>
      <c r="BG93" s="169">
        <v>2E-3</v>
      </c>
      <c r="BH93" s="168">
        <v>4.548</v>
      </c>
      <c r="BI93" s="169">
        <v>0.02</v>
      </c>
      <c r="BJ93" s="168">
        <v>37.350999999999999</v>
      </c>
      <c r="BK93" s="169"/>
      <c r="BL93" s="168"/>
      <c r="BM93" s="169"/>
      <c r="BN93" s="168"/>
      <c r="BO93" s="169">
        <v>7</v>
      </c>
      <c r="BP93" s="168">
        <v>8.2620000000000005</v>
      </c>
      <c r="BQ93" s="169"/>
      <c r="BR93" s="168"/>
      <c r="BS93" s="169">
        <v>6</v>
      </c>
      <c r="BT93" s="168">
        <v>6.4109999999999996</v>
      </c>
      <c r="BU93" s="169">
        <v>1</v>
      </c>
      <c r="BV93" s="168">
        <v>5.242</v>
      </c>
      <c r="BW93" s="169">
        <f t="shared" si="12"/>
        <v>27.975999999999999</v>
      </c>
      <c r="BX93" s="170">
        <f t="shared" si="15"/>
        <v>50.161000000000001</v>
      </c>
      <c r="BY93" s="171">
        <f t="shared" si="16"/>
        <v>11.652999999999999</v>
      </c>
      <c r="BZ93" s="172">
        <f t="shared" si="9"/>
        <v>89.789999999999992</v>
      </c>
    </row>
    <row r="94" spans="1:78" ht="18.75" customHeight="1" x14ac:dyDescent="0.3">
      <c r="A94" s="149">
        <f t="shared" si="14"/>
        <v>82</v>
      </c>
      <c r="B94" s="173" t="s">
        <v>154</v>
      </c>
      <c r="C94" s="174">
        <v>1978</v>
      </c>
      <c r="D94" s="174">
        <v>5</v>
      </c>
      <c r="E94" s="174">
        <v>60</v>
      </c>
      <c r="F94" s="175">
        <v>3198.1</v>
      </c>
      <c r="G94" s="175">
        <v>3198.1</v>
      </c>
      <c r="H94" s="174">
        <v>4</v>
      </c>
      <c r="I94" s="176">
        <v>6.4</v>
      </c>
      <c r="J94" s="177">
        <v>6.95</v>
      </c>
      <c r="K94" s="155">
        <f t="shared" si="10"/>
        <v>256.16780999999997</v>
      </c>
      <c r="L94" s="156">
        <f t="shared" si="11"/>
        <v>244.25600683499997</v>
      </c>
      <c r="M94" s="170"/>
      <c r="N94" s="178"/>
      <c r="O94" s="179"/>
      <c r="P94" s="170"/>
      <c r="Q94" s="178"/>
      <c r="R94" s="180"/>
      <c r="S94" s="181"/>
      <c r="T94" s="178"/>
      <c r="U94" s="181"/>
      <c r="V94" s="178"/>
      <c r="W94" s="170"/>
      <c r="X94" s="178"/>
      <c r="Y94" s="182"/>
      <c r="Z94" s="178"/>
      <c r="AA94" s="170"/>
      <c r="AB94" s="181"/>
      <c r="AC94" s="178"/>
      <c r="AD94" s="170"/>
      <c r="AE94" s="178"/>
      <c r="AF94" s="170"/>
      <c r="AG94" s="178"/>
      <c r="AH94" s="170">
        <v>6</v>
      </c>
      <c r="AI94" s="171">
        <v>8.6890000000000001</v>
      </c>
      <c r="AJ94" s="170"/>
      <c r="AK94" s="178"/>
      <c r="AL94" s="170"/>
      <c r="AM94" s="178"/>
      <c r="AN94" s="170"/>
      <c r="AO94" s="178"/>
      <c r="AP94" s="170"/>
      <c r="AQ94" s="178"/>
      <c r="AR94" s="183"/>
      <c r="AS94" s="184"/>
      <c r="AT94" s="182"/>
      <c r="AU94" s="185"/>
      <c r="AV94" s="185"/>
      <c r="AW94" s="170"/>
      <c r="AX94" s="178"/>
      <c r="AY94" s="185"/>
      <c r="AZ94" s="182"/>
      <c r="BA94" s="178"/>
      <c r="BB94" s="181"/>
      <c r="BC94" s="178"/>
      <c r="BD94" s="185">
        <v>17.440000000000001</v>
      </c>
      <c r="BE94" s="167">
        <v>7.0000000000000001E-3</v>
      </c>
      <c r="BF94" s="168">
        <v>14.236000000000001</v>
      </c>
      <c r="BG94" s="169">
        <v>2E-3</v>
      </c>
      <c r="BH94" s="168">
        <v>3.8780000000000001</v>
      </c>
      <c r="BI94" s="169">
        <v>3.0000000000000001E-3</v>
      </c>
      <c r="BJ94" s="168">
        <v>4.9621199999999996</v>
      </c>
      <c r="BK94" s="169"/>
      <c r="BL94" s="168"/>
      <c r="BM94" s="169"/>
      <c r="BN94" s="168"/>
      <c r="BO94" s="169">
        <v>7</v>
      </c>
      <c r="BP94" s="168">
        <v>10.193</v>
      </c>
      <c r="BQ94" s="169"/>
      <c r="BR94" s="168"/>
      <c r="BS94" s="169">
        <v>4</v>
      </c>
      <c r="BT94" s="168">
        <v>4.21</v>
      </c>
      <c r="BU94" s="169"/>
      <c r="BV94" s="168"/>
      <c r="BW94" s="169">
        <f t="shared" si="12"/>
        <v>26.129000000000001</v>
      </c>
      <c r="BX94" s="170">
        <f t="shared" si="15"/>
        <v>33.269120000000001</v>
      </c>
      <c r="BY94" s="171">
        <f t="shared" si="16"/>
        <v>4.21</v>
      </c>
      <c r="BZ94" s="172">
        <f t="shared" si="9"/>
        <v>63.608120000000007</v>
      </c>
    </row>
    <row r="95" spans="1:78" ht="18.75" customHeight="1" x14ac:dyDescent="0.3">
      <c r="A95" s="149">
        <f t="shared" si="14"/>
        <v>83</v>
      </c>
      <c r="B95" s="173" t="s">
        <v>155</v>
      </c>
      <c r="C95" s="174">
        <v>1964</v>
      </c>
      <c r="D95" s="174">
        <v>5</v>
      </c>
      <c r="E95" s="174">
        <v>80</v>
      </c>
      <c r="F95" s="175">
        <v>3182.1</v>
      </c>
      <c r="G95" s="175">
        <v>3182.1</v>
      </c>
      <c r="H95" s="174">
        <v>4</v>
      </c>
      <c r="I95" s="176">
        <v>6.4</v>
      </c>
      <c r="J95" s="177">
        <v>6.95</v>
      </c>
      <c r="K95" s="155">
        <f t="shared" si="10"/>
        <v>254.88621000000003</v>
      </c>
      <c r="L95" s="156">
        <f t="shared" si="11"/>
        <v>243.03400123500003</v>
      </c>
      <c r="M95" s="170">
        <v>0.01</v>
      </c>
      <c r="N95" s="178">
        <v>14.7217</v>
      </c>
      <c r="O95" s="179"/>
      <c r="P95" s="170"/>
      <c r="Q95" s="178"/>
      <c r="R95" s="180"/>
      <c r="S95" s="181"/>
      <c r="T95" s="178"/>
      <c r="U95" s="181"/>
      <c r="V95" s="178"/>
      <c r="W95" s="170"/>
      <c r="X95" s="178"/>
      <c r="Y95" s="182"/>
      <c r="Z95" s="178"/>
      <c r="AA95" s="170"/>
      <c r="AB95" s="181"/>
      <c r="AC95" s="178"/>
      <c r="AD95" s="170"/>
      <c r="AE95" s="178"/>
      <c r="AF95" s="170"/>
      <c r="AG95" s="178"/>
      <c r="AH95" s="170"/>
      <c r="AI95" s="171"/>
      <c r="AJ95" s="170"/>
      <c r="AK95" s="178"/>
      <c r="AL95" s="170"/>
      <c r="AM95" s="178"/>
      <c r="AN95" s="170">
        <v>1</v>
      </c>
      <c r="AO95" s="178">
        <v>1.0840000000000001</v>
      </c>
      <c r="AP95" s="170"/>
      <c r="AQ95" s="178"/>
      <c r="AR95" s="183"/>
      <c r="AS95" s="184"/>
      <c r="AT95" s="182"/>
      <c r="AU95" s="185"/>
      <c r="AV95" s="185"/>
      <c r="AW95" s="170"/>
      <c r="AX95" s="178"/>
      <c r="AY95" s="185"/>
      <c r="AZ95" s="182"/>
      <c r="BA95" s="178"/>
      <c r="BB95" s="181"/>
      <c r="BC95" s="178"/>
      <c r="BD95" s="185">
        <v>5.0119999999999996</v>
      </c>
      <c r="BE95" s="167"/>
      <c r="BF95" s="168"/>
      <c r="BG95" s="169">
        <v>1E-3</v>
      </c>
      <c r="BH95" s="168">
        <v>1.9710000000000001</v>
      </c>
      <c r="BI95" s="169"/>
      <c r="BJ95" s="168"/>
      <c r="BK95" s="169"/>
      <c r="BL95" s="168"/>
      <c r="BM95" s="169"/>
      <c r="BN95" s="168"/>
      <c r="BO95" s="169">
        <v>6</v>
      </c>
      <c r="BP95" s="168">
        <v>6.5830000000000002</v>
      </c>
      <c r="BQ95" s="169"/>
      <c r="BR95" s="168"/>
      <c r="BS95" s="169">
        <v>2</v>
      </c>
      <c r="BT95" s="168">
        <v>2.3279999999999998</v>
      </c>
      <c r="BU95" s="169"/>
      <c r="BV95" s="168"/>
      <c r="BW95" s="169">
        <f t="shared" si="12"/>
        <v>20.817699999999999</v>
      </c>
      <c r="BX95" s="170">
        <f t="shared" si="15"/>
        <v>8.5540000000000003</v>
      </c>
      <c r="BY95" s="171">
        <f t="shared" si="16"/>
        <v>2.3279999999999998</v>
      </c>
      <c r="BZ95" s="172">
        <f t="shared" si="9"/>
        <v>31.699699999999996</v>
      </c>
    </row>
    <row r="96" spans="1:78" ht="18.75" customHeight="1" x14ac:dyDescent="0.3">
      <c r="A96" s="149">
        <f t="shared" si="14"/>
        <v>84</v>
      </c>
      <c r="B96" s="173" t="s">
        <v>156</v>
      </c>
      <c r="C96" s="174">
        <v>1964</v>
      </c>
      <c r="D96" s="174">
        <v>5</v>
      </c>
      <c r="E96" s="174">
        <v>80</v>
      </c>
      <c r="F96" s="175">
        <v>3172.1</v>
      </c>
      <c r="G96" s="175">
        <v>3172.1</v>
      </c>
      <c r="H96" s="174">
        <v>4</v>
      </c>
      <c r="I96" s="176">
        <v>6.4</v>
      </c>
      <c r="J96" s="177">
        <v>6.95</v>
      </c>
      <c r="K96" s="155">
        <f t="shared" si="10"/>
        <v>254.08521000000002</v>
      </c>
      <c r="L96" s="156">
        <f t="shared" si="11"/>
        <v>242.27024773500003</v>
      </c>
      <c r="M96" s="170">
        <v>0.01</v>
      </c>
      <c r="N96" s="178">
        <v>5.0655999999999999</v>
      </c>
      <c r="O96" s="179"/>
      <c r="P96" s="170"/>
      <c r="Q96" s="178"/>
      <c r="R96" s="180"/>
      <c r="S96" s="181"/>
      <c r="T96" s="178"/>
      <c r="U96" s="181"/>
      <c r="V96" s="178"/>
      <c r="W96" s="170"/>
      <c r="X96" s="178"/>
      <c r="Y96" s="182"/>
      <c r="Z96" s="178"/>
      <c r="AA96" s="170"/>
      <c r="AB96" s="181"/>
      <c r="AC96" s="178"/>
      <c r="AD96" s="170"/>
      <c r="AE96" s="178"/>
      <c r="AF96" s="170"/>
      <c r="AG96" s="178"/>
      <c r="AH96" s="170"/>
      <c r="AI96" s="171"/>
      <c r="AJ96" s="170"/>
      <c r="AK96" s="178"/>
      <c r="AL96" s="170"/>
      <c r="AM96" s="178"/>
      <c r="AN96" s="170"/>
      <c r="AO96" s="178"/>
      <c r="AP96" s="170"/>
      <c r="AQ96" s="178"/>
      <c r="AR96" s="183"/>
      <c r="AS96" s="184"/>
      <c r="AT96" s="182"/>
      <c r="AU96" s="185"/>
      <c r="AV96" s="185"/>
      <c r="AW96" s="170"/>
      <c r="AX96" s="178"/>
      <c r="AY96" s="185"/>
      <c r="AZ96" s="182"/>
      <c r="BA96" s="178"/>
      <c r="BB96" s="181"/>
      <c r="BC96" s="178"/>
      <c r="BD96" s="185">
        <v>22.513000000000002</v>
      </c>
      <c r="BE96" s="167"/>
      <c r="BF96" s="168"/>
      <c r="BG96" s="169"/>
      <c r="BH96" s="168"/>
      <c r="BI96" s="169">
        <v>1.0999999999999999E-2</v>
      </c>
      <c r="BJ96" s="168">
        <v>29.978000000000002</v>
      </c>
      <c r="BK96" s="169"/>
      <c r="BL96" s="168"/>
      <c r="BM96" s="169"/>
      <c r="BN96" s="168"/>
      <c r="BO96" s="169">
        <v>19</v>
      </c>
      <c r="BP96" s="168">
        <v>35.822000000000003</v>
      </c>
      <c r="BQ96" s="169"/>
      <c r="BR96" s="168"/>
      <c r="BS96" s="169">
        <v>14</v>
      </c>
      <c r="BT96" s="168">
        <v>16.765999999999998</v>
      </c>
      <c r="BU96" s="169"/>
      <c r="BV96" s="168"/>
      <c r="BW96" s="169">
        <f t="shared" si="12"/>
        <v>27.578600000000002</v>
      </c>
      <c r="BX96" s="170">
        <f t="shared" si="15"/>
        <v>65.800000000000011</v>
      </c>
      <c r="BY96" s="171">
        <f t="shared" si="16"/>
        <v>16.765999999999998</v>
      </c>
      <c r="BZ96" s="172">
        <f t="shared" si="9"/>
        <v>110.1446</v>
      </c>
    </row>
    <row r="97" spans="1:78" ht="18.75" customHeight="1" x14ac:dyDescent="0.3">
      <c r="A97" s="149">
        <f t="shared" si="14"/>
        <v>85</v>
      </c>
      <c r="B97" s="173" t="s">
        <v>157</v>
      </c>
      <c r="C97" s="174">
        <v>1970</v>
      </c>
      <c r="D97" s="174">
        <v>5</v>
      </c>
      <c r="E97" s="174">
        <v>78</v>
      </c>
      <c r="F97" s="175">
        <v>3591.6</v>
      </c>
      <c r="G97" s="175">
        <v>3591.6</v>
      </c>
      <c r="H97" s="174">
        <v>4</v>
      </c>
      <c r="I97" s="176">
        <v>6.4</v>
      </c>
      <c r="J97" s="177">
        <v>6.95</v>
      </c>
      <c r="K97" s="155">
        <f t="shared" si="10"/>
        <v>287.68716000000001</v>
      </c>
      <c r="L97" s="156">
        <f t="shared" si="11"/>
        <v>274.30970705999999</v>
      </c>
      <c r="M97" s="170"/>
      <c r="N97" s="178"/>
      <c r="O97" s="179"/>
      <c r="P97" s="170"/>
      <c r="Q97" s="178"/>
      <c r="R97" s="180"/>
      <c r="S97" s="181"/>
      <c r="T97" s="178"/>
      <c r="U97" s="181"/>
      <c r="V97" s="178"/>
      <c r="W97" s="170"/>
      <c r="X97" s="178"/>
      <c r="Y97" s="182"/>
      <c r="Z97" s="178"/>
      <c r="AA97" s="170"/>
      <c r="AB97" s="181"/>
      <c r="AC97" s="178"/>
      <c r="AD97" s="170"/>
      <c r="AE97" s="178"/>
      <c r="AF97" s="170"/>
      <c r="AG97" s="178"/>
      <c r="AH97" s="170"/>
      <c r="AI97" s="171"/>
      <c r="AJ97" s="170"/>
      <c r="AK97" s="178"/>
      <c r="AL97" s="170"/>
      <c r="AM97" s="178"/>
      <c r="AN97" s="170">
        <v>2</v>
      </c>
      <c r="AO97" s="178">
        <v>7.88</v>
      </c>
      <c r="AP97" s="170"/>
      <c r="AQ97" s="178"/>
      <c r="AR97" s="183"/>
      <c r="AS97" s="184"/>
      <c r="AT97" s="182"/>
      <c r="AU97" s="185"/>
      <c r="AV97" s="185"/>
      <c r="AW97" s="170"/>
      <c r="AX97" s="178"/>
      <c r="AY97" s="185"/>
      <c r="AZ97" s="182"/>
      <c r="BA97" s="178"/>
      <c r="BB97" s="181"/>
      <c r="BC97" s="178"/>
      <c r="BD97" s="185">
        <v>4.0963799999999999</v>
      </c>
      <c r="BE97" s="167"/>
      <c r="BF97" s="168"/>
      <c r="BG97" s="169"/>
      <c r="BH97" s="168"/>
      <c r="BI97" s="169"/>
      <c r="BJ97" s="168"/>
      <c r="BK97" s="169"/>
      <c r="BL97" s="168"/>
      <c r="BM97" s="169"/>
      <c r="BN97" s="168"/>
      <c r="BO97" s="169">
        <v>9</v>
      </c>
      <c r="BP97" s="168">
        <v>16.439</v>
      </c>
      <c r="BQ97" s="169"/>
      <c r="BR97" s="168"/>
      <c r="BS97" s="169">
        <v>7</v>
      </c>
      <c r="BT97" s="168">
        <v>8.4079999999999995</v>
      </c>
      <c r="BU97" s="169">
        <v>1</v>
      </c>
      <c r="BV97" s="168">
        <v>4.8406399999999996</v>
      </c>
      <c r="BW97" s="169">
        <f t="shared" si="12"/>
        <v>11.976379999999999</v>
      </c>
      <c r="BX97" s="170">
        <f t="shared" si="15"/>
        <v>16.439</v>
      </c>
      <c r="BY97" s="171">
        <f t="shared" si="16"/>
        <v>13.248639999999998</v>
      </c>
      <c r="BZ97" s="172">
        <f t="shared" si="9"/>
        <v>41.664019999999994</v>
      </c>
    </row>
    <row r="98" spans="1:78" ht="18.75" customHeight="1" x14ac:dyDescent="0.3">
      <c r="A98" s="149">
        <f t="shared" si="14"/>
        <v>86</v>
      </c>
      <c r="B98" s="173" t="s">
        <v>158</v>
      </c>
      <c r="C98" s="174">
        <v>1972</v>
      </c>
      <c r="D98" s="174">
        <v>5</v>
      </c>
      <c r="E98" s="174">
        <v>78</v>
      </c>
      <c r="F98" s="175">
        <v>3560.6</v>
      </c>
      <c r="G98" s="175">
        <v>3560.6</v>
      </c>
      <c r="H98" s="174">
        <v>4</v>
      </c>
      <c r="I98" s="176">
        <v>6.4</v>
      </c>
      <c r="J98" s="177">
        <v>6.95</v>
      </c>
      <c r="K98" s="155">
        <f t="shared" si="10"/>
        <v>285.20405999999997</v>
      </c>
      <c r="L98" s="156">
        <f t="shared" si="11"/>
        <v>271.94207120999999</v>
      </c>
      <c r="M98" s="170"/>
      <c r="N98" s="178"/>
      <c r="O98" s="179"/>
      <c r="P98" s="170"/>
      <c r="Q98" s="178"/>
      <c r="R98" s="180"/>
      <c r="S98" s="181"/>
      <c r="T98" s="178"/>
      <c r="U98" s="181">
        <v>0.01</v>
      </c>
      <c r="V98" s="178">
        <v>4.99</v>
      </c>
      <c r="W98" s="170"/>
      <c r="X98" s="178"/>
      <c r="Y98" s="182"/>
      <c r="Z98" s="178"/>
      <c r="AA98" s="170"/>
      <c r="AB98" s="181"/>
      <c r="AC98" s="178"/>
      <c r="AD98" s="170"/>
      <c r="AE98" s="178"/>
      <c r="AF98" s="170"/>
      <c r="AG98" s="178"/>
      <c r="AH98" s="170"/>
      <c r="AI98" s="171"/>
      <c r="AJ98" s="170"/>
      <c r="AK98" s="178"/>
      <c r="AL98" s="170"/>
      <c r="AM98" s="178"/>
      <c r="AN98" s="170"/>
      <c r="AO98" s="178"/>
      <c r="AP98" s="170"/>
      <c r="AQ98" s="178"/>
      <c r="AR98" s="183">
        <v>20</v>
      </c>
      <c r="AS98" s="184">
        <v>473.6</v>
      </c>
      <c r="AT98" s="182"/>
      <c r="AU98" s="185"/>
      <c r="AV98" s="185"/>
      <c r="AW98" s="170"/>
      <c r="AX98" s="178"/>
      <c r="AY98" s="185"/>
      <c r="AZ98" s="182"/>
      <c r="BA98" s="178"/>
      <c r="BB98" s="181"/>
      <c r="BC98" s="178"/>
      <c r="BD98" s="185">
        <v>53.219000000000001</v>
      </c>
      <c r="BE98" s="167"/>
      <c r="BF98" s="168"/>
      <c r="BG98" s="169">
        <v>2E-3</v>
      </c>
      <c r="BH98" s="168">
        <v>4.2130000000000001</v>
      </c>
      <c r="BI98" s="169"/>
      <c r="BJ98" s="168"/>
      <c r="BK98" s="169"/>
      <c r="BL98" s="168"/>
      <c r="BM98" s="169"/>
      <c r="BN98" s="168"/>
      <c r="BO98" s="169">
        <v>8</v>
      </c>
      <c r="BP98" s="168">
        <v>16.010999999999999</v>
      </c>
      <c r="BQ98" s="169">
        <v>0.04</v>
      </c>
      <c r="BR98" s="168">
        <v>31.600999999999999</v>
      </c>
      <c r="BS98" s="169">
        <v>16</v>
      </c>
      <c r="BT98" s="168">
        <v>18.850000000000001</v>
      </c>
      <c r="BU98" s="169">
        <v>4</v>
      </c>
      <c r="BV98" s="168">
        <v>38.991</v>
      </c>
      <c r="BW98" s="169">
        <f t="shared" si="12"/>
        <v>531.80900000000008</v>
      </c>
      <c r="BX98" s="170">
        <f t="shared" si="15"/>
        <v>20.224</v>
      </c>
      <c r="BY98" s="171">
        <f t="shared" si="16"/>
        <v>89.442000000000007</v>
      </c>
      <c r="BZ98" s="172">
        <f t="shared" si="9"/>
        <v>641.47500000000014</v>
      </c>
    </row>
    <row r="99" spans="1:78" ht="20.25" customHeight="1" x14ac:dyDescent="0.3">
      <c r="A99" s="149">
        <f t="shared" si="14"/>
        <v>87</v>
      </c>
      <c r="B99" s="173" t="s">
        <v>159</v>
      </c>
      <c r="C99" s="174">
        <v>1963</v>
      </c>
      <c r="D99" s="174">
        <v>3</v>
      </c>
      <c r="E99" s="174">
        <v>24</v>
      </c>
      <c r="F99" s="175">
        <v>968.9</v>
      </c>
      <c r="G99" s="175">
        <v>968.9</v>
      </c>
      <c r="H99" s="174">
        <v>2</v>
      </c>
      <c r="I99" s="176">
        <v>6.4</v>
      </c>
      <c r="J99" s="177">
        <v>6.95</v>
      </c>
      <c r="K99" s="155">
        <f t="shared" si="10"/>
        <v>77.608890000000002</v>
      </c>
      <c r="L99" s="156">
        <f t="shared" si="11"/>
        <v>74.000076614999998</v>
      </c>
      <c r="M99" s="170"/>
      <c r="N99" s="178"/>
      <c r="O99" s="179"/>
      <c r="P99" s="170"/>
      <c r="Q99" s="178"/>
      <c r="R99" s="180"/>
      <c r="S99" s="181"/>
      <c r="T99" s="178"/>
      <c r="U99" s="181"/>
      <c r="V99" s="178"/>
      <c r="W99" s="170"/>
      <c r="X99" s="178"/>
      <c r="Y99" s="182"/>
      <c r="Z99" s="178"/>
      <c r="AA99" s="170"/>
      <c r="AB99" s="181"/>
      <c r="AC99" s="178"/>
      <c r="AD99" s="170"/>
      <c r="AE99" s="178"/>
      <c r="AF99" s="170"/>
      <c r="AG99" s="178"/>
      <c r="AH99" s="170"/>
      <c r="AI99" s="171"/>
      <c r="AJ99" s="170"/>
      <c r="AK99" s="178"/>
      <c r="AL99" s="170"/>
      <c r="AM99" s="178"/>
      <c r="AN99" s="170"/>
      <c r="AO99" s="178"/>
      <c r="AP99" s="170"/>
      <c r="AQ99" s="178"/>
      <c r="AR99" s="183"/>
      <c r="AS99" s="184"/>
      <c r="AT99" s="182"/>
      <c r="AU99" s="185"/>
      <c r="AV99" s="185"/>
      <c r="AW99" s="170"/>
      <c r="AX99" s="178"/>
      <c r="AY99" s="185"/>
      <c r="AZ99" s="182"/>
      <c r="BA99" s="178"/>
      <c r="BB99" s="181"/>
      <c r="BC99" s="178"/>
      <c r="BD99" s="185">
        <v>5.4450000000000003</v>
      </c>
      <c r="BE99" s="167"/>
      <c r="BF99" s="168"/>
      <c r="BG99" s="169"/>
      <c r="BH99" s="168"/>
      <c r="BI99" s="169">
        <v>5.0000000000000001E-3</v>
      </c>
      <c r="BJ99" s="168">
        <v>5.21</v>
      </c>
      <c r="BK99" s="169"/>
      <c r="BL99" s="168"/>
      <c r="BM99" s="169"/>
      <c r="BN99" s="168"/>
      <c r="BO99" s="169">
        <v>5</v>
      </c>
      <c r="BP99" s="168">
        <v>5.3170000000000002</v>
      </c>
      <c r="BQ99" s="169"/>
      <c r="BR99" s="168"/>
      <c r="BS99" s="169"/>
      <c r="BT99" s="168"/>
      <c r="BU99" s="169"/>
      <c r="BV99" s="168"/>
      <c r="BW99" s="169">
        <f t="shared" si="12"/>
        <v>5.4450000000000003</v>
      </c>
      <c r="BX99" s="170">
        <f t="shared" si="15"/>
        <v>10.527000000000001</v>
      </c>
      <c r="BY99" s="171">
        <f t="shared" si="16"/>
        <v>0</v>
      </c>
      <c r="BZ99" s="172">
        <f t="shared" si="9"/>
        <v>15.972000000000001</v>
      </c>
    </row>
    <row r="100" spans="1:78" ht="18.75" customHeight="1" x14ac:dyDescent="0.3">
      <c r="A100" s="149">
        <f t="shared" si="14"/>
        <v>88</v>
      </c>
      <c r="B100" s="173" t="s">
        <v>160</v>
      </c>
      <c r="C100" s="174">
        <v>1964</v>
      </c>
      <c r="D100" s="174">
        <v>4</v>
      </c>
      <c r="E100" s="174">
        <v>48</v>
      </c>
      <c r="F100" s="175">
        <v>2043.8</v>
      </c>
      <c r="G100" s="175">
        <v>2043.8</v>
      </c>
      <c r="H100" s="174">
        <v>3</v>
      </c>
      <c r="I100" s="176">
        <v>6.4</v>
      </c>
      <c r="J100" s="177">
        <v>6.95</v>
      </c>
      <c r="K100" s="155">
        <f t="shared" si="10"/>
        <v>163.70838000000001</v>
      </c>
      <c r="L100" s="156">
        <f t="shared" si="11"/>
        <v>156.09594033000002</v>
      </c>
      <c r="M100" s="170"/>
      <c r="N100" s="178"/>
      <c r="O100" s="179"/>
      <c r="P100" s="170"/>
      <c r="Q100" s="178"/>
      <c r="R100" s="180"/>
      <c r="S100" s="181"/>
      <c r="T100" s="178"/>
      <c r="U100" s="181"/>
      <c r="V100" s="178"/>
      <c r="W100" s="170"/>
      <c r="X100" s="178"/>
      <c r="Y100" s="182"/>
      <c r="Z100" s="178"/>
      <c r="AA100" s="170"/>
      <c r="AB100" s="181"/>
      <c r="AC100" s="178"/>
      <c r="AD100" s="170"/>
      <c r="AE100" s="178"/>
      <c r="AF100" s="170">
        <v>2E-3</v>
      </c>
      <c r="AG100" s="178">
        <v>3.3969999999999998</v>
      </c>
      <c r="AH100" s="170"/>
      <c r="AI100" s="171"/>
      <c r="AJ100" s="170"/>
      <c r="AK100" s="178"/>
      <c r="AL100" s="170"/>
      <c r="AM100" s="178"/>
      <c r="AN100" s="170"/>
      <c r="AO100" s="178"/>
      <c r="AP100" s="170"/>
      <c r="AQ100" s="178"/>
      <c r="AR100" s="183"/>
      <c r="AS100" s="184"/>
      <c r="AT100" s="182"/>
      <c r="AU100" s="185"/>
      <c r="AV100" s="185"/>
      <c r="AW100" s="170"/>
      <c r="AX100" s="178"/>
      <c r="AY100" s="185"/>
      <c r="AZ100" s="182"/>
      <c r="BA100" s="178"/>
      <c r="BB100" s="181">
        <v>40</v>
      </c>
      <c r="BC100" s="178">
        <v>25.385999999999999</v>
      </c>
      <c r="BD100" s="185">
        <v>5.226</v>
      </c>
      <c r="BE100" s="167"/>
      <c r="BF100" s="168"/>
      <c r="BG100" s="169"/>
      <c r="BH100" s="168"/>
      <c r="BI100" s="169"/>
      <c r="BJ100" s="168"/>
      <c r="BK100" s="169"/>
      <c r="BL100" s="168"/>
      <c r="BM100" s="169"/>
      <c r="BN100" s="168"/>
      <c r="BO100" s="169">
        <v>1</v>
      </c>
      <c r="BP100" s="168">
        <v>1.4734700000000001</v>
      </c>
      <c r="BQ100" s="169"/>
      <c r="BR100" s="168"/>
      <c r="BS100" s="169">
        <v>2</v>
      </c>
      <c r="BT100" s="168">
        <v>2.21</v>
      </c>
      <c r="BU100" s="169"/>
      <c r="BV100" s="168"/>
      <c r="BW100" s="169">
        <f t="shared" si="12"/>
        <v>34.009</v>
      </c>
      <c r="BX100" s="170">
        <f t="shared" si="15"/>
        <v>1.4734700000000001</v>
      </c>
      <c r="BY100" s="171">
        <f t="shared" si="16"/>
        <v>2.21</v>
      </c>
      <c r="BZ100" s="172">
        <f t="shared" si="9"/>
        <v>37.69247</v>
      </c>
    </row>
    <row r="101" spans="1:78" ht="18.75" customHeight="1" x14ac:dyDescent="0.3">
      <c r="A101" s="149">
        <f t="shared" si="14"/>
        <v>89</v>
      </c>
      <c r="B101" s="173" t="s">
        <v>161</v>
      </c>
      <c r="C101" s="174" t="s">
        <v>162</v>
      </c>
      <c r="D101" s="174">
        <v>4</v>
      </c>
      <c r="E101" s="174">
        <v>32</v>
      </c>
      <c r="F101" s="175">
        <v>2888.9</v>
      </c>
      <c r="G101" s="175">
        <v>2888.9</v>
      </c>
      <c r="H101" s="174">
        <v>4</v>
      </c>
      <c r="I101" s="176">
        <v>6.4</v>
      </c>
      <c r="J101" s="177">
        <v>6.95</v>
      </c>
      <c r="K101" s="155">
        <f t="shared" si="10"/>
        <v>231.40089</v>
      </c>
      <c r="L101" s="156">
        <f t="shared" si="11"/>
        <v>220.64074861500001</v>
      </c>
      <c r="M101" s="170"/>
      <c r="N101" s="178"/>
      <c r="O101" s="179"/>
      <c r="P101" s="170"/>
      <c r="Q101" s="178"/>
      <c r="R101" s="180"/>
      <c r="S101" s="181"/>
      <c r="T101" s="178"/>
      <c r="U101" s="181"/>
      <c r="V101" s="178"/>
      <c r="W101" s="170"/>
      <c r="X101" s="178"/>
      <c r="Y101" s="182"/>
      <c r="Z101" s="178"/>
      <c r="AA101" s="170"/>
      <c r="AB101" s="181"/>
      <c r="AC101" s="178"/>
      <c r="AD101" s="170"/>
      <c r="AE101" s="178"/>
      <c r="AF101" s="170"/>
      <c r="AG101" s="178"/>
      <c r="AH101" s="170">
        <v>12</v>
      </c>
      <c r="AI101" s="171">
        <v>13.948</v>
      </c>
      <c r="AJ101" s="170"/>
      <c r="AK101" s="178"/>
      <c r="AL101" s="170"/>
      <c r="AM101" s="178"/>
      <c r="AN101" s="170"/>
      <c r="AO101" s="178"/>
      <c r="AP101" s="170"/>
      <c r="AQ101" s="178"/>
      <c r="AR101" s="183">
        <v>1</v>
      </c>
      <c r="AS101" s="184">
        <v>2.1960000000000002</v>
      </c>
      <c r="AT101" s="182"/>
      <c r="AU101" s="185"/>
      <c r="AV101" s="185"/>
      <c r="AW101" s="170"/>
      <c r="AX101" s="178"/>
      <c r="AY101" s="185"/>
      <c r="AZ101" s="182"/>
      <c r="BA101" s="178"/>
      <c r="BB101" s="181"/>
      <c r="BC101" s="178"/>
      <c r="BD101" s="185">
        <v>9.5524100000000001</v>
      </c>
      <c r="BE101" s="167"/>
      <c r="BF101" s="168"/>
      <c r="BG101" s="169">
        <v>2E-3</v>
      </c>
      <c r="BH101" s="168">
        <v>4.0129999999999999</v>
      </c>
      <c r="BI101" s="169"/>
      <c r="BJ101" s="168"/>
      <c r="BK101" s="169"/>
      <c r="BL101" s="168"/>
      <c r="BM101" s="169"/>
      <c r="BN101" s="168"/>
      <c r="BO101" s="169">
        <v>3</v>
      </c>
      <c r="BP101" s="168">
        <v>5.8010000000000002</v>
      </c>
      <c r="BQ101" s="169"/>
      <c r="BR101" s="168"/>
      <c r="BS101" s="169">
        <v>1</v>
      </c>
      <c r="BT101" s="168">
        <v>1.0623400000000001</v>
      </c>
      <c r="BU101" s="169"/>
      <c r="BV101" s="168"/>
      <c r="BW101" s="169">
        <f t="shared" si="12"/>
        <v>25.69641</v>
      </c>
      <c r="BX101" s="170">
        <f t="shared" si="15"/>
        <v>9.8140000000000001</v>
      </c>
      <c r="BY101" s="171">
        <f t="shared" si="16"/>
        <v>1.0623400000000001</v>
      </c>
      <c r="BZ101" s="172">
        <f t="shared" si="9"/>
        <v>36.572749999999999</v>
      </c>
    </row>
    <row r="102" spans="1:78" ht="18.75" customHeight="1" x14ac:dyDescent="0.3">
      <c r="A102" s="149">
        <f t="shared" si="14"/>
        <v>90</v>
      </c>
      <c r="B102" s="173" t="s">
        <v>163</v>
      </c>
      <c r="C102" s="174">
        <v>1959</v>
      </c>
      <c r="D102" s="174">
        <v>5</v>
      </c>
      <c r="E102" s="174">
        <v>60</v>
      </c>
      <c r="F102" s="175">
        <v>2559</v>
      </c>
      <c r="G102" s="175">
        <v>2559</v>
      </c>
      <c r="H102" s="174">
        <v>3</v>
      </c>
      <c r="I102" s="176">
        <v>6.4</v>
      </c>
      <c r="J102" s="177">
        <v>6.95</v>
      </c>
      <c r="K102" s="155">
        <f t="shared" si="10"/>
        <v>204.9759</v>
      </c>
      <c r="L102" s="156">
        <f t="shared" si="11"/>
        <v>195.44452064999999</v>
      </c>
      <c r="M102" s="170"/>
      <c r="N102" s="178"/>
      <c r="O102" s="179"/>
      <c r="P102" s="170"/>
      <c r="Q102" s="178"/>
      <c r="R102" s="180">
        <v>1</v>
      </c>
      <c r="S102" s="181">
        <v>1E-3</v>
      </c>
      <c r="T102" s="178">
        <v>7.8780000000000001</v>
      </c>
      <c r="U102" s="181"/>
      <c r="V102" s="178"/>
      <c r="W102" s="170"/>
      <c r="X102" s="178"/>
      <c r="Y102" s="182"/>
      <c r="Z102" s="178"/>
      <c r="AA102" s="170"/>
      <c r="AB102" s="181"/>
      <c r="AC102" s="178"/>
      <c r="AD102" s="170"/>
      <c r="AE102" s="178"/>
      <c r="AF102" s="170"/>
      <c r="AG102" s="178"/>
      <c r="AH102" s="170"/>
      <c r="AI102" s="171"/>
      <c r="AJ102" s="170"/>
      <c r="AK102" s="178"/>
      <c r="AL102" s="170"/>
      <c r="AM102" s="178"/>
      <c r="AN102" s="170">
        <v>1</v>
      </c>
      <c r="AO102" s="178">
        <v>3.9020000000000001</v>
      </c>
      <c r="AP102" s="170"/>
      <c r="AQ102" s="178"/>
      <c r="AR102" s="183"/>
      <c r="AS102" s="184"/>
      <c r="AT102" s="182"/>
      <c r="AU102" s="185"/>
      <c r="AV102" s="185"/>
      <c r="AW102" s="170"/>
      <c r="AX102" s="178"/>
      <c r="AY102" s="185"/>
      <c r="AZ102" s="182"/>
      <c r="BA102" s="178"/>
      <c r="BB102" s="181"/>
      <c r="BC102" s="178"/>
      <c r="BD102" s="185">
        <v>9.8923199999999998</v>
      </c>
      <c r="BE102" s="167"/>
      <c r="BF102" s="168"/>
      <c r="BG102" s="169"/>
      <c r="BH102" s="168"/>
      <c r="BI102" s="169"/>
      <c r="BJ102" s="168"/>
      <c r="BK102" s="169"/>
      <c r="BL102" s="168"/>
      <c r="BM102" s="169"/>
      <c r="BN102" s="168"/>
      <c r="BO102" s="169">
        <v>1</v>
      </c>
      <c r="BP102" s="168">
        <v>1.0417700000000001</v>
      </c>
      <c r="BQ102" s="169"/>
      <c r="BR102" s="168"/>
      <c r="BS102" s="169"/>
      <c r="BT102" s="168"/>
      <c r="BU102" s="169"/>
      <c r="BV102" s="168"/>
      <c r="BW102" s="169">
        <f t="shared" si="12"/>
        <v>21.672319999999999</v>
      </c>
      <c r="BX102" s="170">
        <f t="shared" si="15"/>
        <v>1.0417700000000001</v>
      </c>
      <c r="BY102" s="171">
        <f t="shared" si="16"/>
        <v>0</v>
      </c>
      <c r="BZ102" s="172">
        <f t="shared" si="9"/>
        <v>22.714089999999999</v>
      </c>
    </row>
    <row r="103" spans="1:78" ht="18.75" customHeight="1" x14ac:dyDescent="0.3">
      <c r="A103" s="149">
        <f t="shared" si="14"/>
        <v>91</v>
      </c>
      <c r="B103" s="173" t="s">
        <v>164</v>
      </c>
      <c r="C103" s="174">
        <v>1960</v>
      </c>
      <c r="D103" s="174">
        <v>5</v>
      </c>
      <c r="E103" s="174">
        <v>60</v>
      </c>
      <c r="F103" s="175">
        <v>2588.4</v>
      </c>
      <c r="G103" s="175">
        <v>2588.4</v>
      </c>
      <c r="H103" s="174">
        <v>3</v>
      </c>
      <c r="I103" s="176">
        <v>6.4</v>
      </c>
      <c r="J103" s="177">
        <v>6.95</v>
      </c>
      <c r="K103" s="155">
        <f t="shared" si="10"/>
        <v>207.33084000000002</v>
      </c>
      <c r="L103" s="156">
        <f t="shared" si="11"/>
        <v>197.68995594000003</v>
      </c>
      <c r="M103" s="170"/>
      <c r="N103" s="178"/>
      <c r="O103" s="179"/>
      <c r="P103" s="170">
        <v>0.14299999999999999</v>
      </c>
      <c r="Q103" s="178">
        <v>104.35</v>
      </c>
      <c r="R103" s="180"/>
      <c r="S103" s="181"/>
      <c r="T103" s="178"/>
      <c r="U103" s="181"/>
      <c r="V103" s="178"/>
      <c r="W103" s="170"/>
      <c r="X103" s="178"/>
      <c r="Y103" s="182"/>
      <c r="Z103" s="178"/>
      <c r="AA103" s="170">
        <v>0.246</v>
      </c>
      <c r="AB103" s="181">
        <v>3</v>
      </c>
      <c r="AC103" s="178">
        <v>474.363</v>
      </c>
      <c r="AD103" s="170"/>
      <c r="AE103" s="178"/>
      <c r="AF103" s="170">
        <v>1.58E-3</v>
      </c>
      <c r="AG103" s="178">
        <v>27.535489999999999</v>
      </c>
      <c r="AH103" s="170">
        <v>5</v>
      </c>
      <c r="AI103" s="171">
        <v>6.423</v>
      </c>
      <c r="AJ103" s="170"/>
      <c r="AK103" s="178"/>
      <c r="AL103" s="170"/>
      <c r="AM103" s="178"/>
      <c r="AN103" s="170">
        <v>1</v>
      </c>
      <c r="AO103" s="178">
        <v>1.855</v>
      </c>
      <c r="AP103" s="170">
        <v>1</v>
      </c>
      <c r="AQ103" s="178">
        <v>26.693000000000001</v>
      </c>
      <c r="AR103" s="183"/>
      <c r="AS103" s="184"/>
      <c r="AT103" s="182"/>
      <c r="AU103" s="185"/>
      <c r="AV103" s="185"/>
      <c r="AW103" s="170"/>
      <c r="AX103" s="178"/>
      <c r="AY103" s="185"/>
      <c r="AZ103" s="182"/>
      <c r="BA103" s="178"/>
      <c r="BB103" s="181">
        <v>20</v>
      </c>
      <c r="BC103" s="178">
        <v>12.653</v>
      </c>
      <c r="BD103" s="185">
        <v>31.524000000000001</v>
      </c>
      <c r="BE103" s="167"/>
      <c r="BF103" s="168"/>
      <c r="BG103" s="169"/>
      <c r="BH103" s="168"/>
      <c r="BI103" s="169"/>
      <c r="BJ103" s="168"/>
      <c r="BK103" s="169"/>
      <c r="BL103" s="168"/>
      <c r="BM103" s="169"/>
      <c r="BN103" s="168"/>
      <c r="BO103" s="169">
        <v>4</v>
      </c>
      <c r="BP103" s="168">
        <v>6.36</v>
      </c>
      <c r="BQ103" s="169"/>
      <c r="BR103" s="168"/>
      <c r="BS103" s="169">
        <v>1</v>
      </c>
      <c r="BT103" s="168">
        <v>1.60829</v>
      </c>
      <c r="BU103" s="169"/>
      <c r="BV103" s="168"/>
      <c r="BW103" s="169">
        <f t="shared" si="12"/>
        <v>685.39648999999997</v>
      </c>
      <c r="BX103" s="170">
        <f t="shared" si="15"/>
        <v>6.36</v>
      </c>
      <c r="BY103" s="171">
        <f t="shared" si="16"/>
        <v>1.60829</v>
      </c>
      <c r="BZ103" s="172">
        <f t="shared" si="9"/>
        <v>693.36478</v>
      </c>
    </row>
    <row r="104" spans="1:78" ht="18.75" customHeight="1" x14ac:dyDescent="0.3">
      <c r="A104" s="149">
        <f t="shared" si="14"/>
        <v>92</v>
      </c>
      <c r="B104" s="173" t="s">
        <v>165</v>
      </c>
      <c r="C104" s="174" t="s">
        <v>166</v>
      </c>
      <c r="D104" s="174">
        <v>5</v>
      </c>
      <c r="E104" s="174">
        <v>70</v>
      </c>
      <c r="F104" s="175">
        <v>3426.3</v>
      </c>
      <c r="G104" s="175">
        <v>3426.3</v>
      </c>
      <c r="H104" s="174">
        <v>4</v>
      </c>
      <c r="I104" s="176">
        <v>6.4</v>
      </c>
      <c r="J104" s="177">
        <v>6.95</v>
      </c>
      <c r="K104" s="155">
        <f t="shared" si="10"/>
        <v>274.44663000000003</v>
      </c>
      <c r="L104" s="156">
        <f t="shared" si="11"/>
        <v>261.684861705</v>
      </c>
      <c r="M104" s="170"/>
      <c r="N104" s="178"/>
      <c r="O104" s="179"/>
      <c r="P104" s="170"/>
      <c r="Q104" s="178"/>
      <c r="R104" s="180"/>
      <c r="S104" s="181"/>
      <c r="T104" s="178"/>
      <c r="U104" s="181"/>
      <c r="V104" s="178"/>
      <c r="W104" s="170"/>
      <c r="X104" s="178"/>
      <c r="Y104" s="182"/>
      <c r="Z104" s="178"/>
      <c r="AA104" s="170"/>
      <c r="AB104" s="181"/>
      <c r="AC104" s="178"/>
      <c r="AD104" s="170"/>
      <c r="AE104" s="178"/>
      <c r="AF104" s="170"/>
      <c r="AG104" s="178"/>
      <c r="AH104" s="170"/>
      <c r="AI104" s="171"/>
      <c r="AJ104" s="170"/>
      <c r="AK104" s="178"/>
      <c r="AL104" s="170"/>
      <c r="AM104" s="178"/>
      <c r="AN104" s="170">
        <v>2</v>
      </c>
      <c r="AO104" s="178">
        <v>17.501000000000001</v>
      </c>
      <c r="AP104" s="170"/>
      <c r="AQ104" s="178"/>
      <c r="AR104" s="183">
        <v>1</v>
      </c>
      <c r="AS104" s="184">
        <v>2.601</v>
      </c>
      <c r="AT104" s="182"/>
      <c r="AU104" s="185"/>
      <c r="AV104" s="185"/>
      <c r="AW104" s="170"/>
      <c r="AX104" s="178"/>
      <c r="AY104" s="185"/>
      <c r="AZ104" s="182">
        <v>3.0000000000000001E-3</v>
      </c>
      <c r="BA104" s="178">
        <v>3.5880000000000001</v>
      </c>
      <c r="BB104" s="181"/>
      <c r="BC104" s="178"/>
      <c r="BD104" s="185">
        <v>1.4510000000000001</v>
      </c>
      <c r="BE104" s="167"/>
      <c r="BF104" s="168"/>
      <c r="BG104" s="169"/>
      <c r="BH104" s="168"/>
      <c r="BI104" s="169"/>
      <c r="BJ104" s="168"/>
      <c r="BK104" s="169">
        <v>2E-3</v>
      </c>
      <c r="BL104" s="168">
        <v>2.0640000000000001</v>
      </c>
      <c r="BM104" s="169"/>
      <c r="BN104" s="168"/>
      <c r="BO104" s="169"/>
      <c r="BP104" s="168"/>
      <c r="BQ104" s="169"/>
      <c r="BR104" s="168"/>
      <c r="BS104" s="169">
        <v>1</v>
      </c>
      <c r="BT104" s="168">
        <v>1.161</v>
      </c>
      <c r="BU104" s="169">
        <v>4</v>
      </c>
      <c r="BV104" s="168">
        <v>21.109000000000002</v>
      </c>
      <c r="BW104" s="169">
        <f t="shared" si="12"/>
        <v>25.141000000000002</v>
      </c>
      <c r="BX104" s="170">
        <f t="shared" si="15"/>
        <v>2.0640000000000001</v>
      </c>
      <c r="BY104" s="171">
        <f t="shared" si="16"/>
        <v>22.270000000000003</v>
      </c>
      <c r="BZ104" s="172">
        <f t="shared" si="9"/>
        <v>49.475000000000009</v>
      </c>
    </row>
    <row r="105" spans="1:78" ht="18.75" customHeight="1" x14ac:dyDescent="0.3">
      <c r="A105" s="149">
        <f t="shared" si="14"/>
        <v>93</v>
      </c>
      <c r="B105" s="173" t="s">
        <v>167</v>
      </c>
      <c r="C105" s="174" t="s">
        <v>162</v>
      </c>
      <c r="D105" s="174">
        <v>4</v>
      </c>
      <c r="E105" s="174">
        <v>32</v>
      </c>
      <c r="F105" s="175">
        <v>2865.41</v>
      </c>
      <c r="G105" s="175">
        <v>2865.41</v>
      </c>
      <c r="H105" s="174">
        <v>4</v>
      </c>
      <c r="I105" s="176">
        <v>6.4</v>
      </c>
      <c r="J105" s="177">
        <v>6.95</v>
      </c>
      <c r="K105" s="155">
        <f t="shared" si="10"/>
        <v>229.51934100000003</v>
      </c>
      <c r="L105" s="156">
        <f t="shared" si="11"/>
        <v>218.84669164350004</v>
      </c>
      <c r="M105" s="170"/>
      <c r="N105" s="178"/>
      <c r="O105" s="179"/>
      <c r="P105" s="170"/>
      <c r="Q105" s="178"/>
      <c r="R105" s="180"/>
      <c r="S105" s="181"/>
      <c r="T105" s="178"/>
      <c r="U105" s="181"/>
      <c r="V105" s="178"/>
      <c r="W105" s="170"/>
      <c r="X105" s="178"/>
      <c r="Y105" s="182"/>
      <c r="Z105" s="178"/>
      <c r="AA105" s="170"/>
      <c r="AB105" s="181"/>
      <c r="AC105" s="178"/>
      <c r="AD105" s="170"/>
      <c r="AE105" s="178"/>
      <c r="AF105" s="170">
        <v>1E-3</v>
      </c>
      <c r="AG105" s="178">
        <v>1.038</v>
      </c>
      <c r="AH105" s="170">
        <v>7</v>
      </c>
      <c r="AI105" s="171">
        <v>9.875</v>
      </c>
      <c r="AJ105" s="170"/>
      <c r="AK105" s="178"/>
      <c r="AL105" s="170"/>
      <c r="AM105" s="178"/>
      <c r="AN105" s="170">
        <v>1</v>
      </c>
      <c r="AO105" s="178">
        <v>1.9670000000000001</v>
      </c>
      <c r="AP105" s="170"/>
      <c r="AQ105" s="178"/>
      <c r="AR105" s="183"/>
      <c r="AS105" s="184"/>
      <c r="AT105" s="182"/>
      <c r="AU105" s="185"/>
      <c r="AV105" s="185"/>
      <c r="AW105" s="170"/>
      <c r="AX105" s="178"/>
      <c r="AY105" s="185"/>
      <c r="AZ105" s="182"/>
      <c r="BA105" s="178"/>
      <c r="BB105" s="181"/>
      <c r="BC105" s="178"/>
      <c r="BD105" s="185">
        <v>21.318000000000001</v>
      </c>
      <c r="BE105" s="167"/>
      <c r="BF105" s="168"/>
      <c r="BG105" s="169"/>
      <c r="BH105" s="168"/>
      <c r="BI105" s="169">
        <v>5.0000000000000001E-4</v>
      </c>
      <c r="BJ105" s="168">
        <v>1.50447</v>
      </c>
      <c r="BK105" s="169">
        <v>1E-3</v>
      </c>
      <c r="BL105" s="168">
        <v>3.08596</v>
      </c>
      <c r="BM105" s="169"/>
      <c r="BN105" s="168"/>
      <c r="BO105" s="169">
        <v>15</v>
      </c>
      <c r="BP105" s="168">
        <v>27.83</v>
      </c>
      <c r="BQ105" s="169"/>
      <c r="BR105" s="168"/>
      <c r="BS105" s="169">
        <v>1</v>
      </c>
      <c r="BT105" s="168">
        <v>1.0623400000000001</v>
      </c>
      <c r="BU105" s="169"/>
      <c r="BV105" s="168"/>
      <c r="BW105" s="169">
        <f t="shared" si="12"/>
        <v>34.198</v>
      </c>
      <c r="BX105" s="170">
        <f t="shared" si="15"/>
        <v>32.420429999999996</v>
      </c>
      <c r="BY105" s="171">
        <f t="shared" si="16"/>
        <v>1.0623400000000001</v>
      </c>
      <c r="BZ105" s="172">
        <f t="shared" si="9"/>
        <v>67.680769999999995</v>
      </c>
    </row>
    <row r="106" spans="1:78" ht="18.75" customHeight="1" x14ac:dyDescent="0.3">
      <c r="A106" s="149">
        <f t="shared" si="14"/>
        <v>94</v>
      </c>
      <c r="B106" s="173" t="s">
        <v>168</v>
      </c>
      <c r="C106" s="174">
        <v>1968</v>
      </c>
      <c r="D106" s="174">
        <v>5</v>
      </c>
      <c r="E106" s="174">
        <v>70</v>
      </c>
      <c r="F106" s="175">
        <v>3199.2</v>
      </c>
      <c r="G106" s="175">
        <v>3199.2</v>
      </c>
      <c r="H106" s="174">
        <v>7</v>
      </c>
      <c r="I106" s="176">
        <v>6.4</v>
      </c>
      <c r="J106" s="177">
        <v>6.95</v>
      </c>
      <c r="K106" s="155">
        <f t="shared" si="10"/>
        <v>256.25592</v>
      </c>
      <c r="L106" s="156">
        <f t="shared" si="11"/>
        <v>244.34001972000002</v>
      </c>
      <c r="M106" s="170">
        <v>6.0000000000000001E-3</v>
      </c>
      <c r="N106" s="178">
        <v>3.6579999999999999</v>
      </c>
      <c r="O106" s="179"/>
      <c r="P106" s="170">
        <v>0.11</v>
      </c>
      <c r="Q106" s="178">
        <v>75.435000000000002</v>
      </c>
      <c r="R106" s="180"/>
      <c r="S106" s="181"/>
      <c r="T106" s="178"/>
      <c r="U106" s="181">
        <v>2.1000000000000001E-2</v>
      </c>
      <c r="V106" s="178">
        <v>22.763999999999999</v>
      </c>
      <c r="W106" s="170">
        <v>0.10100000000000001</v>
      </c>
      <c r="X106" s="178">
        <v>43.841999999999999</v>
      </c>
      <c r="Y106" s="182"/>
      <c r="Z106" s="178"/>
      <c r="AA106" s="170">
        <v>0.50800000000000001</v>
      </c>
      <c r="AB106" s="181">
        <v>7</v>
      </c>
      <c r="AC106" s="178">
        <v>916.11500000000001</v>
      </c>
      <c r="AD106" s="170"/>
      <c r="AE106" s="178"/>
      <c r="AF106" s="170"/>
      <c r="AG106" s="178"/>
      <c r="AH106" s="170">
        <v>3</v>
      </c>
      <c r="AI106" s="171">
        <v>3.43642</v>
      </c>
      <c r="AJ106" s="170"/>
      <c r="AK106" s="178"/>
      <c r="AL106" s="170"/>
      <c r="AM106" s="178"/>
      <c r="AN106" s="170">
        <v>1</v>
      </c>
      <c r="AO106" s="178">
        <v>0.69399999999999995</v>
      </c>
      <c r="AP106" s="170"/>
      <c r="AQ106" s="178"/>
      <c r="AR106" s="183"/>
      <c r="AS106" s="184"/>
      <c r="AT106" s="182"/>
      <c r="AU106" s="185"/>
      <c r="AV106" s="185"/>
      <c r="AW106" s="170"/>
      <c r="AX106" s="178"/>
      <c r="AY106" s="185"/>
      <c r="AZ106" s="182"/>
      <c r="BA106" s="178"/>
      <c r="BB106" s="181"/>
      <c r="BC106" s="178"/>
      <c r="BD106" s="185">
        <v>24.684999999999999</v>
      </c>
      <c r="BE106" s="167"/>
      <c r="BF106" s="168"/>
      <c r="BG106" s="169"/>
      <c r="BH106" s="168"/>
      <c r="BI106" s="169"/>
      <c r="BJ106" s="168"/>
      <c r="BK106" s="169">
        <v>2E-3</v>
      </c>
      <c r="BL106" s="168">
        <v>6.6766899999999998</v>
      </c>
      <c r="BM106" s="169"/>
      <c r="BN106" s="168"/>
      <c r="BO106" s="169">
        <v>3</v>
      </c>
      <c r="BP106" s="168">
        <v>4.3380000000000001</v>
      </c>
      <c r="BQ106" s="169"/>
      <c r="BR106" s="168"/>
      <c r="BS106" s="169"/>
      <c r="BT106" s="168"/>
      <c r="BU106" s="169">
        <v>1</v>
      </c>
      <c r="BV106" s="168">
        <v>5.2220000000000004</v>
      </c>
      <c r="BW106" s="169">
        <f t="shared" si="12"/>
        <v>1090.62942</v>
      </c>
      <c r="BX106" s="170">
        <f t="shared" si="15"/>
        <v>11.01469</v>
      </c>
      <c r="BY106" s="171">
        <f t="shared" si="16"/>
        <v>5.2220000000000004</v>
      </c>
      <c r="BZ106" s="172">
        <f t="shared" si="9"/>
        <v>1106.8661099999999</v>
      </c>
    </row>
    <row r="107" spans="1:78" ht="18.75" customHeight="1" x14ac:dyDescent="0.3">
      <c r="A107" s="149">
        <f t="shared" si="14"/>
        <v>95</v>
      </c>
      <c r="B107" s="173" t="s">
        <v>169</v>
      </c>
      <c r="C107" s="174">
        <v>1968</v>
      </c>
      <c r="D107" s="174">
        <v>5</v>
      </c>
      <c r="E107" s="174">
        <v>80</v>
      </c>
      <c r="F107" s="175">
        <v>3499.91</v>
      </c>
      <c r="G107" s="175">
        <v>3499.91</v>
      </c>
      <c r="H107" s="174">
        <v>4</v>
      </c>
      <c r="I107" s="176">
        <v>6.4</v>
      </c>
      <c r="J107" s="177">
        <v>6.95</v>
      </c>
      <c r="K107" s="155">
        <f t="shared" si="10"/>
        <v>280.34279099999998</v>
      </c>
      <c r="L107" s="156">
        <f t="shared" si="11"/>
        <v>267.30685121849996</v>
      </c>
      <c r="M107" s="170"/>
      <c r="N107" s="178"/>
      <c r="O107" s="179"/>
      <c r="P107" s="170"/>
      <c r="Q107" s="178"/>
      <c r="R107" s="180"/>
      <c r="S107" s="181"/>
      <c r="T107" s="178"/>
      <c r="U107" s="181"/>
      <c r="V107" s="178"/>
      <c r="W107" s="170"/>
      <c r="X107" s="178"/>
      <c r="Y107" s="182"/>
      <c r="Z107" s="178"/>
      <c r="AA107" s="170"/>
      <c r="AB107" s="181"/>
      <c r="AC107" s="178"/>
      <c r="AD107" s="170"/>
      <c r="AE107" s="178"/>
      <c r="AF107" s="170"/>
      <c r="AG107" s="178"/>
      <c r="AH107" s="170"/>
      <c r="AI107" s="171"/>
      <c r="AJ107" s="170"/>
      <c r="AK107" s="178"/>
      <c r="AL107" s="170"/>
      <c r="AM107" s="178"/>
      <c r="AN107" s="170">
        <v>1</v>
      </c>
      <c r="AO107" s="178">
        <v>0.73399999999999999</v>
      </c>
      <c r="AP107" s="170"/>
      <c r="AQ107" s="178"/>
      <c r="AR107" s="183"/>
      <c r="AS107" s="184"/>
      <c r="AT107" s="182"/>
      <c r="AU107" s="185"/>
      <c r="AV107" s="185"/>
      <c r="AW107" s="170"/>
      <c r="AX107" s="178"/>
      <c r="AY107" s="185"/>
      <c r="AZ107" s="182"/>
      <c r="BA107" s="178"/>
      <c r="BB107" s="181"/>
      <c r="BC107" s="178"/>
      <c r="BD107" s="185">
        <v>64.605999999999995</v>
      </c>
      <c r="BE107" s="167"/>
      <c r="BF107" s="168"/>
      <c r="BG107" s="169"/>
      <c r="BH107" s="168"/>
      <c r="BI107" s="169">
        <v>4.0000000000000001E-3</v>
      </c>
      <c r="BJ107" s="168">
        <v>8.8729999999999993</v>
      </c>
      <c r="BK107" s="169"/>
      <c r="BL107" s="168"/>
      <c r="BM107" s="169"/>
      <c r="BN107" s="168"/>
      <c r="BO107" s="169">
        <v>4</v>
      </c>
      <c r="BP107" s="168">
        <v>9.8699999999999992</v>
      </c>
      <c r="BQ107" s="169"/>
      <c r="BR107" s="168"/>
      <c r="BS107" s="169">
        <v>3</v>
      </c>
      <c r="BT107" s="168">
        <v>3.2839999999999998</v>
      </c>
      <c r="BU107" s="169">
        <v>1</v>
      </c>
      <c r="BV107" s="168">
        <v>5.4379999999999997</v>
      </c>
      <c r="BW107" s="169">
        <f t="shared" si="12"/>
        <v>65.339999999999989</v>
      </c>
      <c r="BX107" s="170">
        <f t="shared" si="15"/>
        <v>18.742999999999999</v>
      </c>
      <c r="BY107" s="171">
        <f t="shared" si="16"/>
        <v>8.7219999999999995</v>
      </c>
      <c r="BZ107" s="172">
        <f t="shared" si="9"/>
        <v>92.804999999999978</v>
      </c>
    </row>
    <row r="108" spans="1:78" ht="17.25" customHeight="1" x14ac:dyDescent="0.3">
      <c r="A108" s="149">
        <f t="shared" si="14"/>
        <v>96</v>
      </c>
      <c r="B108" s="173" t="s">
        <v>170</v>
      </c>
      <c r="C108" s="174">
        <v>1988</v>
      </c>
      <c r="D108" s="174">
        <v>5</v>
      </c>
      <c r="E108" s="174">
        <v>74</v>
      </c>
      <c r="F108" s="175">
        <v>4422.2</v>
      </c>
      <c r="G108" s="175">
        <v>4422.2</v>
      </c>
      <c r="H108" s="174">
        <v>6</v>
      </c>
      <c r="I108" s="176">
        <v>6.4</v>
      </c>
      <c r="J108" s="177">
        <v>6.95</v>
      </c>
      <c r="K108" s="155">
        <f t="shared" si="10"/>
        <v>354.21821999999997</v>
      </c>
      <c r="L108" s="156">
        <f t="shared" si="11"/>
        <v>337.74707276999999</v>
      </c>
      <c r="M108" s="170">
        <v>2.1000000000000001E-2</v>
      </c>
      <c r="N108" s="178">
        <v>18.312999999999999</v>
      </c>
      <c r="O108" s="179"/>
      <c r="P108" s="170"/>
      <c r="Q108" s="178"/>
      <c r="R108" s="180"/>
      <c r="S108" s="181"/>
      <c r="T108" s="178"/>
      <c r="U108" s="181"/>
      <c r="V108" s="178"/>
      <c r="W108" s="170"/>
      <c r="X108" s="178"/>
      <c r="Y108" s="182"/>
      <c r="Z108" s="178"/>
      <c r="AA108" s="170"/>
      <c r="AB108" s="181"/>
      <c r="AC108" s="178"/>
      <c r="AD108" s="170"/>
      <c r="AE108" s="178"/>
      <c r="AF108" s="170"/>
      <c r="AG108" s="178"/>
      <c r="AH108" s="170"/>
      <c r="AI108" s="171"/>
      <c r="AJ108" s="170"/>
      <c r="AK108" s="178"/>
      <c r="AL108" s="170"/>
      <c r="AM108" s="178"/>
      <c r="AN108" s="170"/>
      <c r="AO108" s="178"/>
      <c r="AP108" s="170"/>
      <c r="AQ108" s="178"/>
      <c r="AR108" s="183"/>
      <c r="AS108" s="184"/>
      <c r="AT108" s="182"/>
      <c r="AU108" s="185"/>
      <c r="AV108" s="185"/>
      <c r="AW108" s="170"/>
      <c r="AX108" s="178"/>
      <c r="AY108" s="185"/>
      <c r="AZ108" s="182"/>
      <c r="BA108" s="178"/>
      <c r="BB108" s="181"/>
      <c r="BC108" s="178"/>
      <c r="BD108" s="185">
        <v>16.146000000000001</v>
      </c>
      <c r="BE108" s="167">
        <v>7.4999999999999997E-3</v>
      </c>
      <c r="BF108" s="168">
        <v>21.417000000000002</v>
      </c>
      <c r="BG108" s="169"/>
      <c r="BH108" s="168"/>
      <c r="BI108" s="169">
        <v>1.0999999999999999E-2</v>
      </c>
      <c r="BJ108" s="168">
        <v>38.878999999999998</v>
      </c>
      <c r="BK108" s="169">
        <v>1.2500000000000001E-2</v>
      </c>
      <c r="BL108" s="168">
        <v>14.413</v>
      </c>
      <c r="BM108" s="169">
        <v>16</v>
      </c>
      <c r="BN108" s="168">
        <v>75.06</v>
      </c>
      <c r="BO108" s="169">
        <v>6</v>
      </c>
      <c r="BP108" s="168">
        <v>8.94</v>
      </c>
      <c r="BQ108" s="169"/>
      <c r="BR108" s="168"/>
      <c r="BS108" s="169">
        <v>6</v>
      </c>
      <c r="BT108" s="168">
        <v>11.39</v>
      </c>
      <c r="BU108" s="169"/>
      <c r="BV108" s="168"/>
      <c r="BW108" s="169">
        <f t="shared" si="12"/>
        <v>34.459000000000003</v>
      </c>
      <c r="BX108" s="170">
        <f t="shared" si="15"/>
        <v>158.709</v>
      </c>
      <c r="BY108" s="171">
        <f t="shared" si="16"/>
        <v>11.39</v>
      </c>
      <c r="BZ108" s="172">
        <f t="shared" si="9"/>
        <v>204.55799999999999</v>
      </c>
    </row>
    <row r="109" spans="1:78" ht="18.75" customHeight="1" x14ac:dyDescent="0.3">
      <c r="A109" s="149">
        <f t="shared" si="14"/>
        <v>97</v>
      </c>
      <c r="B109" s="173" t="s">
        <v>171</v>
      </c>
      <c r="C109" s="174" t="s">
        <v>162</v>
      </c>
      <c r="D109" s="174">
        <v>4</v>
      </c>
      <c r="E109" s="174">
        <v>32</v>
      </c>
      <c r="F109" s="175">
        <v>2857.38</v>
      </c>
      <c r="G109" s="175">
        <v>2857.38</v>
      </c>
      <c r="H109" s="174">
        <v>4</v>
      </c>
      <c r="I109" s="176">
        <v>6.4</v>
      </c>
      <c r="J109" s="177">
        <v>6.95</v>
      </c>
      <c r="K109" s="155">
        <f t="shared" si="10"/>
        <v>228.876138</v>
      </c>
      <c r="L109" s="156">
        <f t="shared" si="11"/>
        <v>218.233397583</v>
      </c>
      <c r="M109" s="170"/>
      <c r="N109" s="178"/>
      <c r="O109" s="179"/>
      <c r="P109" s="170"/>
      <c r="Q109" s="178"/>
      <c r="R109" s="180"/>
      <c r="S109" s="181"/>
      <c r="T109" s="178"/>
      <c r="U109" s="181"/>
      <c r="V109" s="178"/>
      <c r="W109" s="170"/>
      <c r="X109" s="178"/>
      <c r="Y109" s="182"/>
      <c r="Z109" s="178"/>
      <c r="AA109" s="170"/>
      <c r="AB109" s="181"/>
      <c r="AC109" s="178"/>
      <c r="AD109" s="170"/>
      <c r="AE109" s="178"/>
      <c r="AF109" s="170"/>
      <c r="AG109" s="178"/>
      <c r="AH109" s="170">
        <v>1</v>
      </c>
      <c r="AI109" s="171">
        <v>0.96901000000000004</v>
      </c>
      <c r="AJ109" s="170"/>
      <c r="AK109" s="178"/>
      <c r="AL109" s="170"/>
      <c r="AM109" s="178"/>
      <c r="AN109" s="170"/>
      <c r="AO109" s="178"/>
      <c r="AP109" s="170"/>
      <c r="AQ109" s="178"/>
      <c r="AR109" s="183"/>
      <c r="AS109" s="184"/>
      <c r="AT109" s="182"/>
      <c r="AU109" s="185"/>
      <c r="AV109" s="185"/>
      <c r="AW109" s="170"/>
      <c r="AX109" s="178"/>
      <c r="AY109" s="185"/>
      <c r="AZ109" s="182"/>
      <c r="BA109" s="178"/>
      <c r="BB109" s="181"/>
      <c r="BC109" s="178"/>
      <c r="BD109" s="185">
        <v>4.8</v>
      </c>
      <c r="BE109" s="167"/>
      <c r="BF109" s="168"/>
      <c r="BG109" s="169"/>
      <c r="BH109" s="168"/>
      <c r="BI109" s="169">
        <v>1E-3</v>
      </c>
      <c r="BJ109" s="168">
        <v>2.3650000000000002</v>
      </c>
      <c r="BK109" s="169">
        <v>1.5E-3</v>
      </c>
      <c r="BL109" s="168">
        <v>2.7040000000000002</v>
      </c>
      <c r="BM109" s="169"/>
      <c r="BN109" s="168"/>
      <c r="BO109" s="169">
        <v>2</v>
      </c>
      <c r="BP109" s="168">
        <v>28.93</v>
      </c>
      <c r="BQ109" s="169"/>
      <c r="BR109" s="168"/>
      <c r="BS109" s="169"/>
      <c r="BT109" s="168"/>
      <c r="BU109" s="169">
        <v>1</v>
      </c>
      <c r="BV109" s="168">
        <v>5.218</v>
      </c>
      <c r="BW109" s="169">
        <f t="shared" si="12"/>
        <v>5.7690099999999997</v>
      </c>
      <c r="BX109" s="170">
        <f t="shared" si="15"/>
        <v>33.999000000000002</v>
      </c>
      <c r="BY109" s="171">
        <f t="shared" si="16"/>
        <v>5.218</v>
      </c>
      <c r="BZ109" s="172">
        <f t="shared" si="9"/>
        <v>44.986010000000007</v>
      </c>
    </row>
    <row r="110" spans="1:78" ht="18" customHeight="1" x14ac:dyDescent="0.3">
      <c r="A110" s="149">
        <f t="shared" si="14"/>
        <v>98</v>
      </c>
      <c r="B110" s="173" t="s">
        <v>172</v>
      </c>
      <c r="C110" s="174" t="s">
        <v>173</v>
      </c>
      <c r="D110" s="174">
        <v>5</v>
      </c>
      <c r="E110" s="174">
        <v>42</v>
      </c>
      <c r="F110" s="175">
        <v>4231.37</v>
      </c>
      <c r="G110" s="175">
        <v>4231.37</v>
      </c>
      <c r="H110" s="174">
        <v>2</v>
      </c>
      <c r="I110" s="176">
        <v>6.4</v>
      </c>
      <c r="J110" s="177">
        <v>6.95</v>
      </c>
      <c r="K110" s="155">
        <f t="shared" si="10"/>
        <v>338.93273699999997</v>
      </c>
      <c r="L110" s="156">
        <f t="shared" si="11"/>
        <v>323.17236472949998</v>
      </c>
      <c r="M110" s="170"/>
      <c r="N110" s="178"/>
      <c r="O110" s="179"/>
      <c r="P110" s="170">
        <v>0.08</v>
      </c>
      <c r="Q110" s="178">
        <v>50.179000000000002</v>
      </c>
      <c r="R110" s="180"/>
      <c r="S110" s="181"/>
      <c r="T110" s="178"/>
      <c r="U110" s="181"/>
      <c r="V110" s="178"/>
      <c r="W110" s="170"/>
      <c r="X110" s="178"/>
      <c r="Y110" s="182"/>
      <c r="Z110" s="178"/>
      <c r="AA110" s="170">
        <v>0.23599999999999999</v>
      </c>
      <c r="AB110" s="181">
        <v>2</v>
      </c>
      <c r="AC110" s="178">
        <v>385.20699999999999</v>
      </c>
      <c r="AD110" s="170"/>
      <c r="AE110" s="178"/>
      <c r="AF110" s="170"/>
      <c r="AG110" s="178"/>
      <c r="AH110" s="170"/>
      <c r="AI110" s="171"/>
      <c r="AJ110" s="170"/>
      <c r="AK110" s="178"/>
      <c r="AL110" s="170"/>
      <c r="AM110" s="178"/>
      <c r="AN110" s="170">
        <v>1</v>
      </c>
      <c r="AO110" s="178">
        <v>2.0289999999999999</v>
      </c>
      <c r="AP110" s="170"/>
      <c r="AQ110" s="178"/>
      <c r="AR110" s="183"/>
      <c r="AS110" s="184"/>
      <c r="AT110" s="182"/>
      <c r="AU110" s="185"/>
      <c r="AV110" s="185"/>
      <c r="AW110" s="170"/>
      <c r="AX110" s="178"/>
      <c r="AY110" s="185"/>
      <c r="AZ110" s="182"/>
      <c r="BA110" s="178"/>
      <c r="BB110" s="181"/>
      <c r="BC110" s="178"/>
      <c r="BD110" s="185">
        <v>18.550999999999998</v>
      </c>
      <c r="BE110" s="167"/>
      <c r="BF110" s="168"/>
      <c r="BG110" s="169">
        <v>8.0000000000000002E-3</v>
      </c>
      <c r="BH110" s="168">
        <v>16.315000000000001</v>
      </c>
      <c r="BI110" s="169">
        <v>3.0000000000000001E-3</v>
      </c>
      <c r="BJ110" s="168">
        <v>6.9080000000000004</v>
      </c>
      <c r="BK110" s="169">
        <v>6.3500000000000001E-2</v>
      </c>
      <c r="BL110" s="168">
        <v>73.331999999999994</v>
      </c>
      <c r="BM110" s="169"/>
      <c r="BN110" s="168"/>
      <c r="BO110" s="169">
        <v>13</v>
      </c>
      <c r="BP110" s="168">
        <v>27.248000000000001</v>
      </c>
      <c r="BQ110" s="169">
        <v>0.01</v>
      </c>
      <c r="BR110" s="168">
        <v>1.96</v>
      </c>
      <c r="BS110" s="169"/>
      <c r="BT110" s="168"/>
      <c r="BU110" s="169"/>
      <c r="BV110" s="168"/>
      <c r="BW110" s="169">
        <f t="shared" si="12"/>
        <v>455.96599999999995</v>
      </c>
      <c r="BX110" s="170">
        <f t="shared" si="15"/>
        <v>123.803</v>
      </c>
      <c r="BY110" s="171">
        <f t="shared" si="16"/>
        <v>1.96</v>
      </c>
      <c r="BZ110" s="172">
        <f t="shared" si="9"/>
        <v>581.72900000000004</v>
      </c>
    </row>
    <row r="111" spans="1:78" ht="18.75" customHeight="1" x14ac:dyDescent="0.3">
      <c r="A111" s="149">
        <f t="shared" si="14"/>
        <v>99</v>
      </c>
      <c r="B111" s="173" t="s">
        <v>174</v>
      </c>
      <c r="C111" s="174" t="s">
        <v>175</v>
      </c>
      <c r="D111" s="174">
        <v>4</v>
      </c>
      <c r="E111" s="174">
        <v>37</v>
      </c>
      <c r="F111" s="175">
        <v>2951.51</v>
      </c>
      <c r="G111" s="175">
        <v>2951.51</v>
      </c>
      <c r="H111" s="174">
        <v>4</v>
      </c>
      <c r="I111" s="176">
        <v>6.4</v>
      </c>
      <c r="J111" s="177">
        <v>6.95</v>
      </c>
      <c r="K111" s="155">
        <f t="shared" si="10"/>
        <v>236.41595100000001</v>
      </c>
      <c r="L111" s="156">
        <f t="shared" si="11"/>
        <v>225.4226092785</v>
      </c>
      <c r="M111" s="170"/>
      <c r="N111" s="178"/>
      <c r="O111" s="179"/>
      <c r="P111" s="170"/>
      <c r="Q111" s="178"/>
      <c r="R111" s="180"/>
      <c r="S111" s="181"/>
      <c r="T111" s="178"/>
      <c r="U111" s="181"/>
      <c r="V111" s="178"/>
      <c r="W111" s="170"/>
      <c r="X111" s="178"/>
      <c r="Y111" s="182"/>
      <c r="Z111" s="178"/>
      <c r="AA111" s="170"/>
      <c r="AB111" s="181"/>
      <c r="AC111" s="178"/>
      <c r="AD111" s="170"/>
      <c r="AE111" s="178"/>
      <c r="AF111" s="170"/>
      <c r="AG111" s="178"/>
      <c r="AH111" s="170"/>
      <c r="AI111" s="171"/>
      <c r="AJ111" s="170"/>
      <c r="AK111" s="178"/>
      <c r="AL111" s="170"/>
      <c r="AM111" s="178"/>
      <c r="AN111" s="170"/>
      <c r="AO111" s="178"/>
      <c r="AP111" s="170"/>
      <c r="AQ111" s="178"/>
      <c r="AR111" s="183"/>
      <c r="AS111" s="184"/>
      <c r="AT111" s="182"/>
      <c r="AU111" s="185"/>
      <c r="AV111" s="185"/>
      <c r="AW111" s="170">
        <v>2</v>
      </c>
      <c r="AX111" s="178">
        <v>3.8140000000000001</v>
      </c>
      <c r="AY111" s="185"/>
      <c r="AZ111" s="182"/>
      <c r="BA111" s="178"/>
      <c r="BB111" s="181"/>
      <c r="BC111" s="178"/>
      <c r="BD111" s="185">
        <v>17.247</v>
      </c>
      <c r="BE111" s="167"/>
      <c r="BF111" s="168"/>
      <c r="BG111" s="169"/>
      <c r="BH111" s="168"/>
      <c r="BI111" s="169"/>
      <c r="BJ111" s="168"/>
      <c r="BK111" s="169"/>
      <c r="BL111" s="168"/>
      <c r="BM111" s="169"/>
      <c r="BN111" s="168"/>
      <c r="BO111" s="169">
        <v>4</v>
      </c>
      <c r="BP111" s="168">
        <v>6.1639999999999997</v>
      </c>
      <c r="BQ111" s="169"/>
      <c r="BR111" s="168"/>
      <c r="BS111" s="169">
        <v>4</v>
      </c>
      <c r="BT111" s="168">
        <v>4.734</v>
      </c>
      <c r="BU111" s="169">
        <v>1</v>
      </c>
      <c r="BV111" s="168">
        <v>5.218</v>
      </c>
      <c r="BW111" s="169">
        <f t="shared" si="12"/>
        <v>21.061</v>
      </c>
      <c r="BX111" s="170">
        <f t="shared" si="15"/>
        <v>6.1639999999999997</v>
      </c>
      <c r="BY111" s="171">
        <f t="shared" si="16"/>
        <v>9.952</v>
      </c>
      <c r="BZ111" s="172">
        <f t="shared" si="9"/>
        <v>37.177</v>
      </c>
    </row>
    <row r="112" spans="1:78" ht="18" customHeight="1" x14ac:dyDescent="0.3">
      <c r="A112" s="149">
        <f t="shared" si="14"/>
        <v>100</v>
      </c>
      <c r="B112" s="173" t="s">
        <v>176</v>
      </c>
      <c r="C112" s="174" t="s">
        <v>177</v>
      </c>
      <c r="D112" s="174">
        <v>4</v>
      </c>
      <c r="E112" s="174">
        <v>36</v>
      </c>
      <c r="F112" s="175">
        <v>2151.9</v>
      </c>
      <c r="G112" s="175">
        <v>2151.9</v>
      </c>
      <c r="H112" s="174">
        <v>3</v>
      </c>
      <c r="I112" s="176">
        <v>6.4</v>
      </c>
      <c r="J112" s="177">
        <v>6.95</v>
      </c>
      <c r="K112" s="155">
        <f t="shared" si="10"/>
        <v>172.36718999999999</v>
      </c>
      <c r="L112" s="156">
        <f t="shared" si="11"/>
        <v>164.35211566499999</v>
      </c>
      <c r="M112" s="170"/>
      <c r="N112" s="178"/>
      <c r="O112" s="179"/>
      <c r="P112" s="170"/>
      <c r="Q112" s="178"/>
      <c r="R112" s="180"/>
      <c r="S112" s="181"/>
      <c r="T112" s="178"/>
      <c r="U112" s="181"/>
      <c r="V112" s="178"/>
      <c r="W112" s="170"/>
      <c r="X112" s="178"/>
      <c r="Y112" s="182"/>
      <c r="Z112" s="178"/>
      <c r="AA112" s="170"/>
      <c r="AB112" s="181"/>
      <c r="AC112" s="178"/>
      <c r="AD112" s="170"/>
      <c r="AE112" s="178"/>
      <c r="AF112" s="170"/>
      <c r="AG112" s="178"/>
      <c r="AH112" s="170"/>
      <c r="AI112" s="171"/>
      <c r="AJ112" s="170"/>
      <c r="AK112" s="178"/>
      <c r="AL112" s="170"/>
      <c r="AM112" s="178"/>
      <c r="AN112" s="170"/>
      <c r="AO112" s="178"/>
      <c r="AP112" s="170"/>
      <c r="AQ112" s="178"/>
      <c r="AR112" s="183"/>
      <c r="AS112" s="184"/>
      <c r="AT112" s="182"/>
      <c r="AU112" s="185"/>
      <c r="AV112" s="185"/>
      <c r="AW112" s="170"/>
      <c r="AX112" s="178"/>
      <c r="AY112" s="185"/>
      <c r="AZ112" s="182">
        <v>2E-3</v>
      </c>
      <c r="BA112" s="178">
        <v>6.1879999999999997</v>
      </c>
      <c r="BB112" s="181"/>
      <c r="BC112" s="178"/>
      <c r="BD112" s="185"/>
      <c r="BE112" s="167"/>
      <c r="BF112" s="168"/>
      <c r="BG112" s="169"/>
      <c r="BH112" s="168"/>
      <c r="BI112" s="169">
        <v>2.8500000000000001E-2</v>
      </c>
      <c r="BJ112" s="168">
        <v>41.290619999999997</v>
      </c>
      <c r="BK112" s="169"/>
      <c r="BL112" s="168"/>
      <c r="BM112" s="169"/>
      <c r="BN112" s="168"/>
      <c r="BO112" s="169">
        <v>1</v>
      </c>
      <c r="BP112" s="168">
        <v>1.4734700000000001</v>
      </c>
      <c r="BQ112" s="169"/>
      <c r="BR112" s="168"/>
      <c r="BS112" s="169"/>
      <c r="BT112" s="168"/>
      <c r="BU112" s="169"/>
      <c r="BV112" s="168"/>
      <c r="BW112" s="169">
        <f t="shared" si="12"/>
        <v>6.1879999999999997</v>
      </c>
      <c r="BX112" s="170">
        <f t="shared" si="15"/>
        <v>42.764089999999996</v>
      </c>
      <c r="BY112" s="171">
        <f t="shared" si="16"/>
        <v>0</v>
      </c>
      <c r="BZ112" s="172">
        <f t="shared" si="9"/>
        <v>48.952089999999998</v>
      </c>
    </row>
    <row r="113" spans="1:78" ht="18.75" customHeight="1" x14ac:dyDescent="0.3">
      <c r="A113" s="149">
        <f t="shared" si="14"/>
        <v>101</v>
      </c>
      <c r="B113" s="173" t="s">
        <v>178</v>
      </c>
      <c r="C113" s="174">
        <v>1956</v>
      </c>
      <c r="D113" s="174">
        <v>4</v>
      </c>
      <c r="E113" s="174">
        <v>45</v>
      </c>
      <c r="F113" s="175">
        <v>3493</v>
      </c>
      <c r="G113" s="175">
        <v>3493</v>
      </c>
      <c r="H113" s="174">
        <v>5</v>
      </c>
      <c r="I113" s="176">
        <v>6.4</v>
      </c>
      <c r="J113" s="177">
        <v>6.95</v>
      </c>
      <c r="K113" s="155">
        <f t="shared" si="10"/>
        <v>279.78930000000003</v>
      </c>
      <c r="L113" s="156">
        <f t="shared" si="11"/>
        <v>266.77909755000002</v>
      </c>
      <c r="M113" s="170"/>
      <c r="N113" s="178"/>
      <c r="O113" s="179"/>
      <c r="P113" s="170">
        <v>2E-3</v>
      </c>
      <c r="Q113" s="178">
        <v>3.0720000000000001</v>
      </c>
      <c r="R113" s="180"/>
      <c r="S113" s="181"/>
      <c r="T113" s="178"/>
      <c r="U113" s="181">
        <v>2E-3</v>
      </c>
      <c r="V113" s="178">
        <v>11.945</v>
      </c>
      <c r="W113" s="170"/>
      <c r="X113" s="178"/>
      <c r="Y113" s="182">
        <v>2</v>
      </c>
      <c r="Z113" s="178">
        <v>159.24199999999999</v>
      </c>
      <c r="AA113" s="170"/>
      <c r="AB113" s="181"/>
      <c r="AC113" s="178"/>
      <c r="AD113" s="170"/>
      <c r="AE113" s="178"/>
      <c r="AF113" s="170"/>
      <c r="AG113" s="178"/>
      <c r="AH113" s="170">
        <v>8</v>
      </c>
      <c r="AI113" s="171">
        <v>10.284000000000001</v>
      </c>
      <c r="AJ113" s="170"/>
      <c r="AK113" s="178"/>
      <c r="AL113" s="170"/>
      <c r="AM113" s="178"/>
      <c r="AN113" s="170">
        <v>1</v>
      </c>
      <c r="AO113" s="178">
        <v>1.2689999999999999</v>
      </c>
      <c r="AP113" s="170"/>
      <c r="AQ113" s="178"/>
      <c r="AR113" s="183">
        <v>2</v>
      </c>
      <c r="AS113" s="184">
        <v>1.419</v>
      </c>
      <c r="AT113" s="182"/>
      <c r="AU113" s="185"/>
      <c r="AV113" s="185"/>
      <c r="AW113" s="170"/>
      <c r="AX113" s="178"/>
      <c r="AY113" s="185"/>
      <c r="AZ113" s="182"/>
      <c r="BA113" s="178"/>
      <c r="BB113" s="181">
        <v>12</v>
      </c>
      <c r="BC113" s="178">
        <v>9.42</v>
      </c>
      <c r="BD113" s="185">
        <v>7.5759999999999996</v>
      </c>
      <c r="BE113" s="167"/>
      <c r="BF113" s="168"/>
      <c r="BG113" s="169"/>
      <c r="BH113" s="168"/>
      <c r="BI113" s="169"/>
      <c r="BJ113" s="168"/>
      <c r="BK113" s="169"/>
      <c r="BL113" s="168"/>
      <c r="BM113" s="169"/>
      <c r="BN113" s="168"/>
      <c r="BO113" s="169">
        <v>3</v>
      </c>
      <c r="BP113" s="168">
        <v>8.3539999999999992</v>
      </c>
      <c r="BQ113" s="169">
        <v>0.06</v>
      </c>
      <c r="BR113" s="168">
        <v>34.507170000000002</v>
      </c>
      <c r="BS113" s="169">
        <v>6</v>
      </c>
      <c r="BT113" s="168">
        <v>6.1679599999999999</v>
      </c>
      <c r="BU113" s="169">
        <v>2</v>
      </c>
      <c r="BV113" s="168">
        <v>12.298539999999999</v>
      </c>
      <c r="BW113" s="169">
        <f t="shared" si="12"/>
        <v>204.22699999999998</v>
      </c>
      <c r="BX113" s="170">
        <f t="shared" si="15"/>
        <v>8.3539999999999992</v>
      </c>
      <c r="BY113" s="171">
        <f t="shared" si="16"/>
        <v>52.973669999999998</v>
      </c>
      <c r="BZ113" s="172">
        <f t="shared" si="9"/>
        <v>265.55466999999999</v>
      </c>
    </row>
    <row r="114" spans="1:78" ht="18.75" customHeight="1" x14ac:dyDescent="0.3">
      <c r="A114" s="149">
        <f t="shared" si="14"/>
        <v>102</v>
      </c>
      <c r="B114" s="173" t="s">
        <v>179</v>
      </c>
      <c r="C114" s="174">
        <v>1969</v>
      </c>
      <c r="D114" s="174">
        <v>5</v>
      </c>
      <c r="E114" s="174">
        <v>56</v>
      </c>
      <c r="F114" s="175">
        <v>3658.4</v>
      </c>
      <c r="G114" s="175">
        <v>3658.4</v>
      </c>
      <c r="H114" s="174">
        <v>4</v>
      </c>
      <c r="I114" s="176">
        <v>6.4</v>
      </c>
      <c r="J114" s="177">
        <v>6.95</v>
      </c>
      <c r="K114" s="155">
        <f t="shared" si="10"/>
        <v>293.03783999999996</v>
      </c>
      <c r="L114" s="156">
        <f t="shared" si="11"/>
        <v>279.41158043999997</v>
      </c>
      <c r="M114" s="170">
        <v>0.01</v>
      </c>
      <c r="N114" s="178">
        <v>5.8449999999999998</v>
      </c>
      <c r="O114" s="179"/>
      <c r="P114" s="170"/>
      <c r="Q114" s="178"/>
      <c r="R114" s="180">
        <v>3</v>
      </c>
      <c r="S114" s="181">
        <v>5.0000000000000001E-3</v>
      </c>
      <c r="T114" s="178">
        <v>21.803999999999998</v>
      </c>
      <c r="U114" s="181"/>
      <c r="V114" s="178"/>
      <c r="W114" s="170"/>
      <c r="X114" s="178"/>
      <c r="Y114" s="182"/>
      <c r="Z114" s="178"/>
      <c r="AA114" s="170"/>
      <c r="AB114" s="181"/>
      <c r="AC114" s="178"/>
      <c r="AD114" s="170"/>
      <c r="AE114" s="178"/>
      <c r="AF114" s="170"/>
      <c r="AG114" s="178"/>
      <c r="AH114" s="170">
        <v>2</v>
      </c>
      <c r="AI114" s="171">
        <v>2.722</v>
      </c>
      <c r="AJ114" s="170"/>
      <c r="AK114" s="178"/>
      <c r="AL114" s="170"/>
      <c r="AM114" s="178"/>
      <c r="AN114" s="170">
        <v>1</v>
      </c>
      <c r="AO114" s="178">
        <v>4.1269999999999998</v>
      </c>
      <c r="AP114" s="170"/>
      <c r="AQ114" s="178"/>
      <c r="AR114" s="183"/>
      <c r="AS114" s="184"/>
      <c r="AT114" s="182"/>
      <c r="AU114" s="185"/>
      <c r="AV114" s="185"/>
      <c r="AW114" s="170">
        <v>1</v>
      </c>
      <c r="AX114" s="178">
        <v>14.20013</v>
      </c>
      <c r="AY114" s="185"/>
      <c r="AZ114" s="182"/>
      <c r="BA114" s="178"/>
      <c r="BB114" s="181">
        <v>5</v>
      </c>
      <c r="BC114" s="178">
        <v>2.8774999999999999</v>
      </c>
      <c r="BD114" s="185">
        <v>37.371000000000002</v>
      </c>
      <c r="BE114" s="167"/>
      <c r="BF114" s="168"/>
      <c r="BG114" s="169">
        <v>8.0000000000000002E-3</v>
      </c>
      <c r="BH114" s="168">
        <v>22.534490000000002</v>
      </c>
      <c r="BI114" s="169">
        <v>3.0000000000000001E-3</v>
      </c>
      <c r="BJ114" s="168">
        <v>5.9790000000000001</v>
      </c>
      <c r="BK114" s="169"/>
      <c r="BL114" s="168"/>
      <c r="BM114" s="169"/>
      <c r="BN114" s="168"/>
      <c r="BO114" s="169">
        <v>29</v>
      </c>
      <c r="BP114" s="168">
        <v>45.868000000000002</v>
      </c>
      <c r="BQ114" s="169"/>
      <c r="BR114" s="168"/>
      <c r="BS114" s="169"/>
      <c r="BT114" s="168"/>
      <c r="BU114" s="169">
        <v>1</v>
      </c>
      <c r="BV114" s="168">
        <v>5.2220000000000004</v>
      </c>
      <c r="BW114" s="169">
        <f t="shared" si="12"/>
        <v>88.946629999999999</v>
      </c>
      <c r="BX114" s="170">
        <f t="shared" si="15"/>
        <v>74.381489999999999</v>
      </c>
      <c r="BY114" s="171">
        <f t="shared" si="16"/>
        <v>5.2220000000000004</v>
      </c>
      <c r="BZ114" s="172">
        <f t="shared" si="9"/>
        <v>168.55012000000002</v>
      </c>
    </row>
    <row r="115" spans="1:78" ht="18.75" customHeight="1" x14ac:dyDescent="0.3">
      <c r="A115" s="149">
        <f t="shared" si="14"/>
        <v>103</v>
      </c>
      <c r="B115" s="173" t="s">
        <v>180</v>
      </c>
      <c r="C115" s="174">
        <v>1967</v>
      </c>
      <c r="D115" s="174">
        <v>5</v>
      </c>
      <c r="E115" s="174">
        <v>80</v>
      </c>
      <c r="F115" s="175">
        <v>3244.2</v>
      </c>
      <c r="G115" s="175">
        <v>3244.2</v>
      </c>
      <c r="H115" s="174">
        <v>4</v>
      </c>
      <c r="I115" s="176">
        <v>6.4</v>
      </c>
      <c r="J115" s="177">
        <v>6.95</v>
      </c>
      <c r="K115" s="155">
        <f t="shared" si="10"/>
        <v>259.86041999999998</v>
      </c>
      <c r="L115" s="156">
        <f t="shared" si="11"/>
        <v>247.77691046999999</v>
      </c>
      <c r="M115" s="170"/>
      <c r="N115" s="178"/>
      <c r="O115" s="179"/>
      <c r="P115" s="170"/>
      <c r="Q115" s="178"/>
      <c r="R115" s="180"/>
      <c r="S115" s="181"/>
      <c r="T115" s="178"/>
      <c r="U115" s="181"/>
      <c r="V115" s="178"/>
      <c r="W115" s="170"/>
      <c r="X115" s="178"/>
      <c r="Y115" s="182"/>
      <c r="Z115" s="178"/>
      <c r="AA115" s="170"/>
      <c r="AB115" s="181"/>
      <c r="AC115" s="178"/>
      <c r="AD115" s="170"/>
      <c r="AE115" s="178"/>
      <c r="AF115" s="170"/>
      <c r="AG115" s="178"/>
      <c r="AH115" s="170"/>
      <c r="AI115" s="171"/>
      <c r="AJ115" s="170"/>
      <c r="AK115" s="178"/>
      <c r="AL115" s="170"/>
      <c r="AM115" s="178"/>
      <c r="AN115" s="170"/>
      <c r="AO115" s="178"/>
      <c r="AP115" s="170"/>
      <c r="AQ115" s="178"/>
      <c r="AR115" s="183"/>
      <c r="AS115" s="184"/>
      <c r="AT115" s="182"/>
      <c r="AU115" s="185"/>
      <c r="AV115" s="185"/>
      <c r="AW115" s="170"/>
      <c r="AX115" s="178"/>
      <c r="AY115" s="185"/>
      <c r="AZ115" s="182"/>
      <c r="BA115" s="178"/>
      <c r="BB115" s="181"/>
      <c r="BC115" s="178"/>
      <c r="BD115" s="185">
        <v>2.7890199999999998</v>
      </c>
      <c r="BE115" s="167"/>
      <c r="BF115" s="168"/>
      <c r="BG115" s="169"/>
      <c r="BH115" s="168"/>
      <c r="BI115" s="169"/>
      <c r="BJ115" s="168"/>
      <c r="BK115" s="169"/>
      <c r="BL115" s="168"/>
      <c r="BM115" s="169"/>
      <c r="BN115" s="168"/>
      <c r="BO115" s="169">
        <v>32</v>
      </c>
      <c r="BP115" s="168">
        <v>35.356000000000002</v>
      </c>
      <c r="BQ115" s="169"/>
      <c r="BR115" s="168"/>
      <c r="BS115" s="169"/>
      <c r="BT115" s="168"/>
      <c r="BU115" s="169"/>
      <c r="BV115" s="168"/>
      <c r="BW115" s="169">
        <f t="shared" si="12"/>
        <v>2.7890199999999998</v>
      </c>
      <c r="BX115" s="170">
        <f t="shared" si="15"/>
        <v>35.356000000000002</v>
      </c>
      <c r="BY115" s="171">
        <f t="shared" si="16"/>
        <v>0</v>
      </c>
      <c r="BZ115" s="172">
        <f t="shared" si="9"/>
        <v>38.145020000000002</v>
      </c>
    </row>
    <row r="116" spans="1:78" ht="18" customHeight="1" x14ac:dyDescent="0.3">
      <c r="A116" s="149">
        <f t="shared" si="14"/>
        <v>104</v>
      </c>
      <c r="B116" s="173" t="s">
        <v>181</v>
      </c>
      <c r="C116" s="174">
        <v>1973</v>
      </c>
      <c r="D116" s="174">
        <v>5</v>
      </c>
      <c r="E116" s="174">
        <v>39</v>
      </c>
      <c r="F116" s="175">
        <v>1750.6000000000001</v>
      </c>
      <c r="G116" s="175">
        <v>1750.6000000000001</v>
      </c>
      <c r="H116" s="174">
        <v>2</v>
      </c>
      <c r="I116" s="176">
        <v>6.4</v>
      </c>
      <c r="J116" s="177">
        <v>6.95</v>
      </c>
      <c r="K116" s="155">
        <f t="shared" si="10"/>
        <v>140.22306000000003</v>
      </c>
      <c r="L116" s="156">
        <f t="shared" si="11"/>
        <v>133.70268771000002</v>
      </c>
      <c r="M116" s="170"/>
      <c r="N116" s="178"/>
      <c r="O116" s="179"/>
      <c r="P116" s="170"/>
      <c r="Q116" s="178"/>
      <c r="R116" s="180"/>
      <c r="S116" s="181"/>
      <c r="T116" s="178"/>
      <c r="U116" s="181"/>
      <c r="V116" s="178"/>
      <c r="W116" s="170"/>
      <c r="X116" s="178"/>
      <c r="Y116" s="182"/>
      <c r="Z116" s="178"/>
      <c r="AA116" s="170"/>
      <c r="AB116" s="181"/>
      <c r="AC116" s="178"/>
      <c r="AD116" s="170"/>
      <c r="AE116" s="178"/>
      <c r="AF116" s="170"/>
      <c r="AG116" s="178"/>
      <c r="AH116" s="170"/>
      <c r="AI116" s="171"/>
      <c r="AJ116" s="170"/>
      <c r="AK116" s="178"/>
      <c r="AL116" s="170"/>
      <c r="AM116" s="178"/>
      <c r="AN116" s="170"/>
      <c r="AO116" s="178"/>
      <c r="AP116" s="170"/>
      <c r="AQ116" s="178"/>
      <c r="AR116" s="183"/>
      <c r="AS116" s="184"/>
      <c r="AT116" s="182"/>
      <c r="AU116" s="185"/>
      <c r="AV116" s="185"/>
      <c r="AW116" s="170"/>
      <c r="AX116" s="178"/>
      <c r="AY116" s="185"/>
      <c r="AZ116" s="182"/>
      <c r="BA116" s="178"/>
      <c r="BB116" s="181"/>
      <c r="BC116" s="178"/>
      <c r="BD116" s="185">
        <v>18.84937</v>
      </c>
      <c r="BE116" s="167"/>
      <c r="BF116" s="168"/>
      <c r="BG116" s="169">
        <v>2E-3</v>
      </c>
      <c r="BH116" s="168">
        <v>4.3265200000000004</v>
      </c>
      <c r="BI116" s="169"/>
      <c r="BJ116" s="168"/>
      <c r="BK116" s="169">
        <v>2E-3</v>
      </c>
      <c r="BL116" s="168">
        <v>5.4969999999999999</v>
      </c>
      <c r="BM116" s="169"/>
      <c r="BN116" s="168"/>
      <c r="BO116" s="169"/>
      <c r="BP116" s="168"/>
      <c r="BQ116" s="169"/>
      <c r="BR116" s="168"/>
      <c r="BS116" s="169"/>
      <c r="BT116" s="168"/>
      <c r="BU116" s="169"/>
      <c r="BV116" s="168"/>
      <c r="BW116" s="169">
        <f t="shared" si="12"/>
        <v>18.84937</v>
      </c>
      <c r="BX116" s="170">
        <f t="shared" si="15"/>
        <v>9.8235200000000003</v>
      </c>
      <c r="BY116" s="171">
        <f t="shared" si="16"/>
        <v>0</v>
      </c>
      <c r="BZ116" s="172">
        <f t="shared" si="9"/>
        <v>28.672890000000002</v>
      </c>
    </row>
    <row r="117" spans="1:78" ht="18.75" customHeight="1" x14ac:dyDescent="0.3">
      <c r="A117" s="149">
        <f t="shared" si="14"/>
        <v>105</v>
      </c>
      <c r="B117" s="173" t="s">
        <v>182</v>
      </c>
      <c r="C117" s="174">
        <v>1958</v>
      </c>
      <c r="D117" s="174">
        <v>3</v>
      </c>
      <c r="E117" s="174">
        <v>27</v>
      </c>
      <c r="F117" s="175">
        <v>1509.97</v>
      </c>
      <c r="G117" s="175">
        <v>1509.97</v>
      </c>
      <c r="H117" s="174">
        <v>2</v>
      </c>
      <c r="I117" s="176">
        <v>6.4</v>
      </c>
      <c r="J117" s="177">
        <v>6.95</v>
      </c>
      <c r="K117" s="155">
        <f t="shared" si="10"/>
        <v>120.94859700000001</v>
      </c>
      <c r="L117" s="156">
        <f t="shared" si="11"/>
        <v>115.3244872395</v>
      </c>
      <c r="M117" s="170"/>
      <c r="N117" s="178"/>
      <c r="O117" s="179"/>
      <c r="P117" s="170"/>
      <c r="Q117" s="178"/>
      <c r="R117" s="180"/>
      <c r="S117" s="181"/>
      <c r="T117" s="178"/>
      <c r="U117" s="181"/>
      <c r="V117" s="178"/>
      <c r="W117" s="170"/>
      <c r="X117" s="178"/>
      <c r="Y117" s="182"/>
      <c r="Z117" s="178"/>
      <c r="AA117" s="170"/>
      <c r="AB117" s="181"/>
      <c r="AC117" s="178"/>
      <c r="AD117" s="170"/>
      <c r="AE117" s="178"/>
      <c r="AF117" s="170"/>
      <c r="AG117" s="178"/>
      <c r="AH117" s="170">
        <v>4</v>
      </c>
      <c r="AI117" s="171">
        <v>4.944</v>
      </c>
      <c r="AJ117" s="170"/>
      <c r="AK117" s="178"/>
      <c r="AL117" s="170"/>
      <c r="AM117" s="178"/>
      <c r="AN117" s="170"/>
      <c r="AO117" s="178"/>
      <c r="AP117" s="170"/>
      <c r="AQ117" s="178"/>
      <c r="AR117" s="183"/>
      <c r="AS117" s="184"/>
      <c r="AT117" s="182"/>
      <c r="AU117" s="185"/>
      <c r="AV117" s="185"/>
      <c r="AW117" s="170"/>
      <c r="AX117" s="178"/>
      <c r="AY117" s="185"/>
      <c r="AZ117" s="182"/>
      <c r="BA117" s="178"/>
      <c r="BB117" s="181"/>
      <c r="BC117" s="178"/>
      <c r="BD117" s="185">
        <v>389.14299999999997</v>
      </c>
      <c r="BE117" s="167"/>
      <c r="BF117" s="168"/>
      <c r="BG117" s="169">
        <v>6.5000000000000002E-2</v>
      </c>
      <c r="BH117" s="168">
        <v>208.935</v>
      </c>
      <c r="BI117" s="169">
        <v>4.0000000000000001E-3</v>
      </c>
      <c r="BJ117" s="168">
        <v>10.77759</v>
      </c>
      <c r="BK117" s="169"/>
      <c r="BL117" s="168"/>
      <c r="BM117" s="169"/>
      <c r="BN117" s="168"/>
      <c r="BO117" s="169">
        <v>15</v>
      </c>
      <c r="BP117" s="168">
        <v>29.952999999999999</v>
      </c>
      <c r="BQ117" s="169"/>
      <c r="BR117" s="168"/>
      <c r="BS117" s="169"/>
      <c r="BT117" s="168"/>
      <c r="BU117" s="169"/>
      <c r="BV117" s="168"/>
      <c r="BW117" s="169">
        <f t="shared" si="12"/>
        <v>394.08699999999999</v>
      </c>
      <c r="BX117" s="170">
        <f t="shared" si="15"/>
        <v>249.66559000000001</v>
      </c>
      <c r="BY117" s="171">
        <f t="shared" si="16"/>
        <v>0</v>
      </c>
      <c r="BZ117" s="172">
        <f t="shared" si="9"/>
        <v>643.75259000000005</v>
      </c>
    </row>
    <row r="118" spans="1:78" ht="18.75" customHeight="1" x14ac:dyDescent="0.3">
      <c r="A118" s="149">
        <f t="shared" si="14"/>
        <v>106</v>
      </c>
      <c r="B118" s="150" t="s">
        <v>183</v>
      </c>
      <c r="C118" s="151" t="s">
        <v>143</v>
      </c>
      <c r="D118" s="151">
        <v>2</v>
      </c>
      <c r="E118" s="151">
        <v>8</v>
      </c>
      <c r="F118" s="152">
        <v>404.59</v>
      </c>
      <c r="G118" s="152">
        <v>404.59</v>
      </c>
      <c r="H118" s="151">
        <v>2</v>
      </c>
      <c r="I118" s="176">
        <v>6.4</v>
      </c>
      <c r="J118" s="177">
        <v>6.95</v>
      </c>
      <c r="K118" s="155">
        <f t="shared" si="10"/>
        <v>32.407659000000002</v>
      </c>
      <c r="L118" s="156">
        <f t="shared" si="11"/>
        <v>30.900702856500004</v>
      </c>
      <c r="M118" s="170"/>
      <c r="N118" s="178"/>
      <c r="O118" s="179"/>
      <c r="P118" s="170"/>
      <c r="Q118" s="178"/>
      <c r="R118" s="180"/>
      <c r="S118" s="181"/>
      <c r="T118" s="178"/>
      <c r="U118" s="181"/>
      <c r="V118" s="178"/>
      <c r="W118" s="170"/>
      <c r="X118" s="178"/>
      <c r="Y118" s="182"/>
      <c r="Z118" s="178"/>
      <c r="AA118" s="170"/>
      <c r="AB118" s="181"/>
      <c r="AC118" s="178"/>
      <c r="AD118" s="170"/>
      <c r="AE118" s="178"/>
      <c r="AF118" s="170"/>
      <c r="AG118" s="178"/>
      <c r="AH118" s="170"/>
      <c r="AI118" s="171"/>
      <c r="AJ118" s="170"/>
      <c r="AK118" s="178"/>
      <c r="AL118" s="170"/>
      <c r="AM118" s="178"/>
      <c r="AN118" s="170">
        <v>1</v>
      </c>
      <c r="AO118" s="178">
        <v>4.7220000000000004</v>
      </c>
      <c r="AP118" s="170"/>
      <c r="AQ118" s="178"/>
      <c r="AR118" s="183"/>
      <c r="AS118" s="184"/>
      <c r="AT118" s="182"/>
      <c r="AU118" s="185"/>
      <c r="AV118" s="185"/>
      <c r="AW118" s="170"/>
      <c r="AX118" s="178"/>
      <c r="AY118" s="185"/>
      <c r="AZ118" s="182"/>
      <c r="BA118" s="178"/>
      <c r="BB118" s="181"/>
      <c r="BC118" s="178"/>
      <c r="BD118" s="185">
        <v>0.47936000000000001</v>
      </c>
      <c r="BE118" s="167"/>
      <c r="BF118" s="168"/>
      <c r="BG118" s="169"/>
      <c r="BH118" s="168"/>
      <c r="BI118" s="169"/>
      <c r="BJ118" s="168"/>
      <c r="BK118" s="169"/>
      <c r="BL118" s="168"/>
      <c r="BM118" s="169"/>
      <c r="BN118" s="168"/>
      <c r="BO118" s="169"/>
      <c r="BP118" s="168"/>
      <c r="BQ118" s="169"/>
      <c r="BR118" s="168"/>
      <c r="BS118" s="169"/>
      <c r="BT118" s="168"/>
      <c r="BU118" s="169"/>
      <c r="BV118" s="168"/>
      <c r="BW118" s="169">
        <f t="shared" si="12"/>
        <v>5.2013600000000002</v>
      </c>
      <c r="BX118" s="170">
        <f t="shared" si="15"/>
        <v>0</v>
      </c>
      <c r="BY118" s="171">
        <f t="shared" si="16"/>
        <v>0</v>
      </c>
      <c r="BZ118" s="172">
        <f t="shared" si="9"/>
        <v>5.2013600000000002</v>
      </c>
    </row>
    <row r="119" spans="1:78" ht="16.5" customHeight="1" x14ac:dyDescent="0.3">
      <c r="A119" s="149">
        <f t="shared" si="14"/>
        <v>107</v>
      </c>
      <c r="B119" s="173" t="s">
        <v>184</v>
      </c>
      <c r="C119" s="174">
        <v>1955</v>
      </c>
      <c r="D119" s="174">
        <v>2</v>
      </c>
      <c r="E119" s="174">
        <v>8</v>
      </c>
      <c r="F119" s="175">
        <v>396.9</v>
      </c>
      <c r="G119" s="175">
        <v>396.9</v>
      </c>
      <c r="H119" s="174">
        <v>2</v>
      </c>
      <c r="I119" s="176">
        <v>6.4</v>
      </c>
      <c r="J119" s="177">
        <v>6.95</v>
      </c>
      <c r="K119" s="155">
        <f t="shared" si="10"/>
        <v>31.791689999999999</v>
      </c>
      <c r="L119" s="156">
        <f t="shared" si="11"/>
        <v>30.313376415</v>
      </c>
      <c r="M119" s="170"/>
      <c r="N119" s="178"/>
      <c r="O119" s="179"/>
      <c r="P119" s="170"/>
      <c r="Q119" s="178"/>
      <c r="R119" s="180"/>
      <c r="S119" s="181"/>
      <c r="T119" s="178"/>
      <c r="U119" s="181"/>
      <c r="V119" s="178"/>
      <c r="W119" s="170"/>
      <c r="X119" s="178"/>
      <c r="Y119" s="182"/>
      <c r="Z119" s="178"/>
      <c r="AA119" s="170"/>
      <c r="AB119" s="181"/>
      <c r="AC119" s="178"/>
      <c r="AD119" s="170"/>
      <c r="AE119" s="178"/>
      <c r="AF119" s="170">
        <v>5.0000000000000001E-4</v>
      </c>
      <c r="AG119" s="178">
        <v>2.8808400000000001</v>
      </c>
      <c r="AH119" s="170"/>
      <c r="AI119" s="171"/>
      <c r="AJ119" s="170"/>
      <c r="AK119" s="178"/>
      <c r="AL119" s="170"/>
      <c r="AM119" s="178"/>
      <c r="AN119" s="170"/>
      <c r="AO119" s="178"/>
      <c r="AP119" s="170"/>
      <c r="AQ119" s="178"/>
      <c r="AR119" s="183"/>
      <c r="AS119" s="184"/>
      <c r="AT119" s="182"/>
      <c r="AU119" s="185"/>
      <c r="AV119" s="185"/>
      <c r="AW119" s="170"/>
      <c r="AX119" s="178"/>
      <c r="AY119" s="185"/>
      <c r="AZ119" s="182"/>
      <c r="BA119" s="178"/>
      <c r="BB119" s="181"/>
      <c r="BC119" s="178"/>
      <c r="BD119" s="185">
        <v>0.47937000000000002</v>
      </c>
      <c r="BE119" s="167"/>
      <c r="BF119" s="168"/>
      <c r="BG119" s="169"/>
      <c r="BH119" s="168"/>
      <c r="BI119" s="169"/>
      <c r="BJ119" s="168"/>
      <c r="BK119" s="169"/>
      <c r="BL119" s="168"/>
      <c r="BM119" s="169"/>
      <c r="BN119" s="168"/>
      <c r="BO119" s="169"/>
      <c r="BP119" s="168"/>
      <c r="BQ119" s="169"/>
      <c r="BR119" s="168"/>
      <c r="BS119" s="169"/>
      <c r="BT119" s="168"/>
      <c r="BU119" s="169"/>
      <c r="BV119" s="168"/>
      <c r="BW119" s="169">
        <f t="shared" si="12"/>
        <v>3.3602099999999999</v>
      </c>
      <c r="BX119" s="170">
        <f t="shared" si="15"/>
        <v>0</v>
      </c>
      <c r="BY119" s="171">
        <f t="shared" si="16"/>
        <v>0</v>
      </c>
      <c r="BZ119" s="172">
        <f t="shared" si="9"/>
        <v>3.3602099999999999</v>
      </c>
    </row>
    <row r="120" spans="1:78" ht="17.25" customHeight="1" x14ac:dyDescent="0.3">
      <c r="A120" s="149">
        <f t="shared" si="14"/>
        <v>108</v>
      </c>
      <c r="B120" s="173" t="s">
        <v>185</v>
      </c>
      <c r="C120" s="174">
        <v>1955</v>
      </c>
      <c r="D120" s="174">
        <v>2</v>
      </c>
      <c r="E120" s="174">
        <v>8</v>
      </c>
      <c r="F120" s="175">
        <v>387.5</v>
      </c>
      <c r="G120" s="175">
        <v>387.5</v>
      </c>
      <c r="H120" s="174">
        <v>2</v>
      </c>
      <c r="I120" s="176">
        <v>6.4</v>
      </c>
      <c r="J120" s="177">
        <v>6.95</v>
      </c>
      <c r="K120" s="155">
        <f t="shared" si="10"/>
        <v>31.03875</v>
      </c>
      <c r="L120" s="156">
        <f t="shared" si="11"/>
        <v>29.595448125000001</v>
      </c>
      <c r="M120" s="170"/>
      <c r="N120" s="178"/>
      <c r="O120" s="179"/>
      <c r="P120" s="170"/>
      <c r="Q120" s="178"/>
      <c r="R120" s="180"/>
      <c r="S120" s="181"/>
      <c r="T120" s="178"/>
      <c r="U120" s="181"/>
      <c r="V120" s="178"/>
      <c r="W120" s="170"/>
      <c r="X120" s="178"/>
      <c r="Y120" s="182"/>
      <c r="Z120" s="178"/>
      <c r="AA120" s="170"/>
      <c r="AB120" s="181"/>
      <c r="AC120" s="178"/>
      <c r="AD120" s="170"/>
      <c r="AE120" s="178"/>
      <c r="AF120" s="170"/>
      <c r="AG120" s="178"/>
      <c r="AH120" s="170"/>
      <c r="AI120" s="171"/>
      <c r="AJ120" s="170"/>
      <c r="AK120" s="178"/>
      <c r="AL120" s="170"/>
      <c r="AM120" s="178"/>
      <c r="AN120" s="170"/>
      <c r="AO120" s="178"/>
      <c r="AP120" s="170"/>
      <c r="AQ120" s="178"/>
      <c r="AR120" s="183"/>
      <c r="AS120" s="184"/>
      <c r="AT120" s="182"/>
      <c r="AU120" s="185"/>
      <c r="AV120" s="185"/>
      <c r="AW120" s="170"/>
      <c r="AX120" s="178"/>
      <c r="AY120" s="185"/>
      <c r="AZ120" s="182"/>
      <c r="BA120" s="178"/>
      <c r="BB120" s="181">
        <v>4</v>
      </c>
      <c r="BC120" s="178">
        <v>3.165</v>
      </c>
      <c r="BD120" s="185">
        <v>0.47937000000000002</v>
      </c>
      <c r="BE120" s="167"/>
      <c r="BF120" s="168"/>
      <c r="BG120" s="169"/>
      <c r="BH120" s="168"/>
      <c r="BI120" s="169"/>
      <c r="BJ120" s="168"/>
      <c r="BK120" s="169"/>
      <c r="BL120" s="168"/>
      <c r="BM120" s="169"/>
      <c r="BN120" s="168"/>
      <c r="BO120" s="169">
        <v>2</v>
      </c>
      <c r="BP120" s="168">
        <v>1.825</v>
      </c>
      <c r="BQ120" s="169"/>
      <c r="BR120" s="168"/>
      <c r="BS120" s="169"/>
      <c r="BT120" s="168"/>
      <c r="BU120" s="169">
        <v>1</v>
      </c>
      <c r="BV120" s="168">
        <v>5.3970000000000002</v>
      </c>
      <c r="BW120" s="169">
        <f t="shared" si="12"/>
        <v>3.6443699999999999</v>
      </c>
      <c r="BX120" s="170">
        <f t="shared" si="15"/>
        <v>1.825</v>
      </c>
      <c r="BY120" s="171">
        <f t="shared" si="16"/>
        <v>5.3970000000000002</v>
      </c>
      <c r="BZ120" s="172">
        <f t="shared" si="9"/>
        <v>10.86637</v>
      </c>
    </row>
    <row r="121" spans="1:78" ht="18" customHeight="1" x14ac:dyDescent="0.3">
      <c r="A121" s="149">
        <f t="shared" si="14"/>
        <v>109</v>
      </c>
      <c r="B121" s="173" t="s">
        <v>186</v>
      </c>
      <c r="C121" s="174">
        <v>1955</v>
      </c>
      <c r="D121" s="174">
        <v>2</v>
      </c>
      <c r="E121" s="174">
        <v>8</v>
      </c>
      <c r="F121" s="175">
        <v>383.5</v>
      </c>
      <c r="G121" s="175">
        <v>383.5</v>
      </c>
      <c r="H121" s="174">
        <v>2</v>
      </c>
      <c r="I121" s="176">
        <v>6.4</v>
      </c>
      <c r="J121" s="177">
        <v>6.95</v>
      </c>
      <c r="K121" s="155">
        <f t="shared" si="10"/>
        <v>30.718350000000001</v>
      </c>
      <c r="L121" s="156">
        <f t="shared" si="11"/>
        <v>29.289946725</v>
      </c>
      <c r="M121" s="170"/>
      <c r="N121" s="178"/>
      <c r="O121" s="179"/>
      <c r="P121" s="170"/>
      <c r="Q121" s="178"/>
      <c r="R121" s="180"/>
      <c r="S121" s="181"/>
      <c r="T121" s="178"/>
      <c r="U121" s="181"/>
      <c r="V121" s="178"/>
      <c r="W121" s="170"/>
      <c r="X121" s="178"/>
      <c r="Y121" s="182"/>
      <c r="Z121" s="178"/>
      <c r="AA121" s="170"/>
      <c r="AB121" s="181"/>
      <c r="AC121" s="178"/>
      <c r="AD121" s="170"/>
      <c r="AE121" s="178"/>
      <c r="AF121" s="170"/>
      <c r="AG121" s="178"/>
      <c r="AH121" s="170"/>
      <c r="AI121" s="171"/>
      <c r="AJ121" s="170"/>
      <c r="AK121" s="178"/>
      <c r="AL121" s="170"/>
      <c r="AM121" s="178"/>
      <c r="AN121" s="170">
        <v>1</v>
      </c>
      <c r="AO121" s="178">
        <v>0.82099999999999995</v>
      </c>
      <c r="AP121" s="170"/>
      <c r="AQ121" s="178"/>
      <c r="AR121" s="183"/>
      <c r="AS121" s="184"/>
      <c r="AT121" s="182"/>
      <c r="AU121" s="185"/>
      <c r="AV121" s="185"/>
      <c r="AW121" s="170"/>
      <c r="AX121" s="178"/>
      <c r="AY121" s="185"/>
      <c r="AZ121" s="182"/>
      <c r="BA121" s="178"/>
      <c r="BB121" s="181"/>
      <c r="BC121" s="178"/>
      <c r="BD121" s="185">
        <v>0.47937000000000002</v>
      </c>
      <c r="BE121" s="167"/>
      <c r="BF121" s="168"/>
      <c r="BG121" s="169"/>
      <c r="BH121" s="168"/>
      <c r="BI121" s="169"/>
      <c r="BJ121" s="168"/>
      <c r="BK121" s="169">
        <v>2E-3</v>
      </c>
      <c r="BL121" s="168">
        <v>2.0529999999999999</v>
      </c>
      <c r="BM121" s="169"/>
      <c r="BN121" s="168"/>
      <c r="BO121" s="169">
        <v>1</v>
      </c>
      <c r="BP121" s="168">
        <v>1.8049999999999999</v>
      </c>
      <c r="BQ121" s="169"/>
      <c r="BR121" s="168"/>
      <c r="BS121" s="169"/>
      <c r="BT121" s="168"/>
      <c r="BU121" s="169"/>
      <c r="BV121" s="168"/>
      <c r="BW121" s="169">
        <f t="shared" si="12"/>
        <v>1.30037</v>
      </c>
      <c r="BX121" s="170">
        <f t="shared" si="15"/>
        <v>3.8579999999999997</v>
      </c>
      <c r="BY121" s="171">
        <f t="shared" si="16"/>
        <v>0</v>
      </c>
      <c r="BZ121" s="172">
        <f t="shared" si="9"/>
        <v>5.1583699999999997</v>
      </c>
    </row>
    <row r="122" spans="1:78" ht="18.75" customHeight="1" x14ac:dyDescent="0.3">
      <c r="A122" s="149">
        <f t="shared" si="14"/>
        <v>110</v>
      </c>
      <c r="B122" s="173" t="s">
        <v>187</v>
      </c>
      <c r="C122" s="174">
        <v>1965</v>
      </c>
      <c r="D122" s="174">
        <v>5</v>
      </c>
      <c r="E122" s="174">
        <v>80</v>
      </c>
      <c r="F122" s="175">
        <v>3209.7</v>
      </c>
      <c r="G122" s="175">
        <v>3209.7</v>
      </c>
      <c r="H122" s="174">
        <v>4</v>
      </c>
      <c r="I122" s="176">
        <v>6.4</v>
      </c>
      <c r="J122" s="177">
        <v>6.95</v>
      </c>
      <c r="K122" s="155">
        <f t="shared" si="10"/>
        <v>257.09697</v>
      </c>
      <c r="L122" s="156">
        <f t="shared" si="11"/>
        <v>245.14196089500001</v>
      </c>
      <c r="M122" s="170"/>
      <c r="N122" s="178"/>
      <c r="O122" s="179"/>
      <c r="P122" s="170"/>
      <c r="Q122" s="178"/>
      <c r="R122" s="180"/>
      <c r="S122" s="181"/>
      <c r="T122" s="178"/>
      <c r="U122" s="181"/>
      <c r="V122" s="178"/>
      <c r="W122" s="170"/>
      <c r="X122" s="178"/>
      <c r="Y122" s="182"/>
      <c r="Z122" s="178"/>
      <c r="AA122" s="170"/>
      <c r="AB122" s="181"/>
      <c r="AC122" s="178"/>
      <c r="AD122" s="170"/>
      <c r="AE122" s="178"/>
      <c r="AF122" s="170"/>
      <c r="AG122" s="178"/>
      <c r="AH122" s="170"/>
      <c r="AI122" s="171"/>
      <c r="AJ122" s="170"/>
      <c r="AK122" s="178"/>
      <c r="AL122" s="170"/>
      <c r="AM122" s="178"/>
      <c r="AN122" s="170"/>
      <c r="AO122" s="178"/>
      <c r="AP122" s="170"/>
      <c r="AQ122" s="178"/>
      <c r="AR122" s="183"/>
      <c r="AS122" s="184"/>
      <c r="AT122" s="182"/>
      <c r="AU122" s="185"/>
      <c r="AV122" s="185"/>
      <c r="AW122" s="170"/>
      <c r="AX122" s="178"/>
      <c r="AY122" s="185"/>
      <c r="AZ122" s="182"/>
      <c r="BA122" s="178"/>
      <c r="BB122" s="181"/>
      <c r="BC122" s="178"/>
      <c r="BD122" s="185">
        <v>4.0919999999999996</v>
      </c>
      <c r="BE122" s="167"/>
      <c r="BF122" s="168"/>
      <c r="BG122" s="169"/>
      <c r="BH122" s="168"/>
      <c r="BI122" s="169">
        <v>5.0000000000000001E-4</v>
      </c>
      <c r="BJ122" s="168">
        <v>1.84873</v>
      </c>
      <c r="BK122" s="169">
        <v>3.0000000000000001E-3</v>
      </c>
      <c r="BL122" s="168">
        <v>3.6107900000000002</v>
      </c>
      <c r="BM122" s="169"/>
      <c r="BN122" s="168"/>
      <c r="BO122" s="169">
        <v>3</v>
      </c>
      <c r="BP122" s="168">
        <v>3.8980000000000001</v>
      </c>
      <c r="BQ122" s="169"/>
      <c r="BR122" s="168"/>
      <c r="BS122" s="169">
        <v>1</v>
      </c>
      <c r="BT122" s="168">
        <v>1.518</v>
      </c>
      <c r="BU122" s="169">
        <v>1</v>
      </c>
      <c r="BV122" s="168">
        <v>5.4089999999999998</v>
      </c>
      <c r="BW122" s="169">
        <f t="shared" si="12"/>
        <v>4.0919999999999996</v>
      </c>
      <c r="BX122" s="170">
        <f t="shared" si="15"/>
        <v>9.3575200000000009</v>
      </c>
      <c r="BY122" s="171">
        <f t="shared" si="16"/>
        <v>6.9269999999999996</v>
      </c>
      <c r="BZ122" s="172">
        <f t="shared" si="9"/>
        <v>20.376519999999999</v>
      </c>
    </row>
    <row r="123" spans="1:78" ht="18.75" customHeight="1" x14ac:dyDescent="0.3">
      <c r="A123" s="149">
        <f t="shared" si="14"/>
        <v>111</v>
      </c>
      <c r="B123" s="173" t="s">
        <v>188</v>
      </c>
      <c r="C123" s="174"/>
      <c r="D123" s="174">
        <v>3</v>
      </c>
      <c r="E123" s="174"/>
      <c r="F123" s="175">
        <v>1176.5999999999999</v>
      </c>
      <c r="G123" s="175">
        <v>1176.5999999999999</v>
      </c>
      <c r="H123" s="174">
        <v>1</v>
      </c>
      <c r="I123" s="176">
        <v>6.4</v>
      </c>
      <c r="J123" s="177">
        <v>6.95</v>
      </c>
      <c r="K123" s="155">
        <f t="shared" si="10"/>
        <v>94.245660000000001</v>
      </c>
      <c r="L123" s="156">
        <f t="shared" si="11"/>
        <v>89.863236810000004</v>
      </c>
      <c r="M123" s="170"/>
      <c r="N123" s="178"/>
      <c r="O123" s="179"/>
      <c r="P123" s="170"/>
      <c r="Q123" s="178"/>
      <c r="R123" s="180"/>
      <c r="S123" s="181"/>
      <c r="T123" s="178"/>
      <c r="U123" s="181"/>
      <c r="V123" s="178"/>
      <c r="W123" s="170"/>
      <c r="X123" s="178"/>
      <c r="Y123" s="182"/>
      <c r="Z123" s="178"/>
      <c r="AA123" s="170"/>
      <c r="AB123" s="181"/>
      <c r="AC123" s="178"/>
      <c r="AD123" s="170"/>
      <c r="AE123" s="178"/>
      <c r="AF123" s="170"/>
      <c r="AG123" s="178"/>
      <c r="AH123" s="170">
        <v>3</v>
      </c>
      <c r="AI123" s="171">
        <v>3.4497200000000001</v>
      </c>
      <c r="AJ123" s="170"/>
      <c r="AK123" s="178"/>
      <c r="AL123" s="170"/>
      <c r="AM123" s="178"/>
      <c r="AN123" s="170"/>
      <c r="AO123" s="178"/>
      <c r="AP123" s="170"/>
      <c r="AQ123" s="178"/>
      <c r="AR123" s="183"/>
      <c r="AS123" s="184"/>
      <c r="AT123" s="182"/>
      <c r="AU123" s="185"/>
      <c r="AV123" s="185"/>
      <c r="AW123" s="170">
        <v>3</v>
      </c>
      <c r="AX123" s="178">
        <v>5.8218699999999997</v>
      </c>
      <c r="AY123" s="185"/>
      <c r="AZ123" s="182"/>
      <c r="BA123" s="178"/>
      <c r="BB123" s="181"/>
      <c r="BC123" s="178"/>
      <c r="BD123" s="185">
        <v>161.845</v>
      </c>
      <c r="BE123" s="167"/>
      <c r="BF123" s="168"/>
      <c r="BG123" s="169"/>
      <c r="BH123" s="168"/>
      <c r="BI123" s="169"/>
      <c r="BJ123" s="168"/>
      <c r="BK123" s="169"/>
      <c r="BL123" s="168"/>
      <c r="BM123" s="169"/>
      <c r="BN123" s="168"/>
      <c r="BO123" s="169">
        <v>1</v>
      </c>
      <c r="BP123" s="168">
        <v>1.0860000000000001</v>
      </c>
      <c r="BQ123" s="169"/>
      <c r="BR123" s="168"/>
      <c r="BS123" s="169"/>
      <c r="BT123" s="168"/>
      <c r="BU123" s="169">
        <v>2</v>
      </c>
      <c r="BV123" s="168">
        <v>9.7272700000000007</v>
      </c>
      <c r="BW123" s="169">
        <f t="shared" si="12"/>
        <v>171.11659</v>
      </c>
      <c r="BX123" s="170">
        <f t="shared" si="15"/>
        <v>1.0860000000000001</v>
      </c>
      <c r="BY123" s="171">
        <f t="shared" si="16"/>
        <v>9.7272700000000007</v>
      </c>
      <c r="BZ123" s="172">
        <f t="shared" si="9"/>
        <v>181.92986000000002</v>
      </c>
    </row>
    <row r="124" spans="1:78" ht="19.5" customHeight="1" x14ac:dyDescent="0.3">
      <c r="A124" s="149">
        <f t="shared" si="14"/>
        <v>112</v>
      </c>
      <c r="B124" s="173" t="s">
        <v>189</v>
      </c>
      <c r="C124" s="174" t="s">
        <v>190</v>
      </c>
      <c r="D124" s="174">
        <v>5</v>
      </c>
      <c r="E124" s="174">
        <v>133</v>
      </c>
      <c r="F124" s="175">
        <v>5723.56</v>
      </c>
      <c r="G124" s="175">
        <v>5723.56</v>
      </c>
      <c r="H124" s="174">
        <v>7</v>
      </c>
      <c r="I124" s="176">
        <v>6.4</v>
      </c>
      <c r="J124" s="177">
        <v>6.95</v>
      </c>
      <c r="K124" s="155">
        <f t="shared" si="10"/>
        <v>458.45715600000005</v>
      </c>
      <c r="L124" s="156">
        <f t="shared" si="11"/>
        <v>437.13889824600005</v>
      </c>
      <c r="M124" s="170"/>
      <c r="N124" s="178"/>
      <c r="O124" s="179"/>
      <c r="P124" s="170"/>
      <c r="Q124" s="178"/>
      <c r="R124" s="180"/>
      <c r="S124" s="181"/>
      <c r="T124" s="178"/>
      <c r="U124" s="181"/>
      <c r="V124" s="178"/>
      <c r="W124" s="170"/>
      <c r="X124" s="178"/>
      <c r="Y124" s="182"/>
      <c r="Z124" s="178"/>
      <c r="AA124" s="170"/>
      <c r="AB124" s="181"/>
      <c r="AC124" s="178"/>
      <c r="AD124" s="170"/>
      <c r="AE124" s="178"/>
      <c r="AF124" s="170"/>
      <c r="AG124" s="178"/>
      <c r="AH124" s="170"/>
      <c r="AI124" s="171"/>
      <c r="AJ124" s="170"/>
      <c r="AK124" s="178"/>
      <c r="AL124" s="170"/>
      <c r="AM124" s="178"/>
      <c r="AN124" s="170"/>
      <c r="AO124" s="178"/>
      <c r="AP124" s="170"/>
      <c r="AQ124" s="178"/>
      <c r="AR124" s="183"/>
      <c r="AS124" s="184"/>
      <c r="AT124" s="182"/>
      <c r="AU124" s="185"/>
      <c r="AV124" s="185"/>
      <c r="AW124" s="170"/>
      <c r="AX124" s="178"/>
      <c r="AY124" s="185"/>
      <c r="AZ124" s="182"/>
      <c r="BA124" s="178"/>
      <c r="BB124" s="181"/>
      <c r="BC124" s="178"/>
      <c r="BD124" s="185">
        <v>21.931999999999999</v>
      </c>
      <c r="BE124" s="167">
        <v>2.1999999999999999E-2</v>
      </c>
      <c r="BF124" s="168">
        <v>65.837999999999994</v>
      </c>
      <c r="BG124" s="169"/>
      <c r="BH124" s="168"/>
      <c r="BI124" s="169">
        <v>2E-3</v>
      </c>
      <c r="BJ124" s="168">
        <v>5.68445</v>
      </c>
      <c r="BK124" s="169">
        <v>3.7000000000000002E-3</v>
      </c>
      <c r="BL124" s="168">
        <v>7.3140000000000001</v>
      </c>
      <c r="BM124" s="169"/>
      <c r="BN124" s="168"/>
      <c r="BO124" s="169">
        <v>5</v>
      </c>
      <c r="BP124" s="168">
        <v>7.5789999999999997</v>
      </c>
      <c r="BQ124" s="169"/>
      <c r="BR124" s="168"/>
      <c r="BS124" s="169">
        <v>1</v>
      </c>
      <c r="BT124" s="168">
        <v>2.4830000000000001</v>
      </c>
      <c r="BU124" s="169">
        <v>1</v>
      </c>
      <c r="BV124" s="168">
        <v>5.218</v>
      </c>
      <c r="BW124" s="169">
        <f t="shared" si="12"/>
        <v>21.931999999999999</v>
      </c>
      <c r="BX124" s="170">
        <f t="shared" si="15"/>
        <v>86.415449999999979</v>
      </c>
      <c r="BY124" s="171">
        <f t="shared" si="16"/>
        <v>7.7010000000000005</v>
      </c>
      <c r="BZ124" s="172">
        <f t="shared" si="9"/>
        <v>116.04844999999997</v>
      </c>
    </row>
    <row r="125" spans="1:78" ht="21.75" customHeight="1" x14ac:dyDescent="0.3">
      <c r="A125" s="149">
        <f>A124+1</f>
        <v>113</v>
      </c>
      <c r="B125" s="173" t="s">
        <v>191</v>
      </c>
      <c r="C125" s="174">
        <v>1958</v>
      </c>
      <c r="D125" s="174">
        <v>3</v>
      </c>
      <c r="E125" s="174">
        <v>16</v>
      </c>
      <c r="F125" s="175">
        <v>1569.69</v>
      </c>
      <c r="G125" s="175">
        <v>1569.69</v>
      </c>
      <c r="H125" s="174">
        <v>4</v>
      </c>
      <c r="I125" s="176">
        <v>6.4</v>
      </c>
      <c r="J125" s="177">
        <v>6.95</v>
      </c>
      <c r="K125" s="155">
        <f t="shared" si="10"/>
        <v>125.73216900000001</v>
      </c>
      <c r="L125" s="156">
        <f t="shared" si="11"/>
        <v>119.88562314150002</v>
      </c>
      <c r="M125" s="170"/>
      <c r="N125" s="178"/>
      <c r="O125" s="179"/>
      <c r="P125" s="170">
        <v>5.6000000000000001E-2</v>
      </c>
      <c r="Q125" s="178">
        <v>91.956999999999994</v>
      </c>
      <c r="R125" s="180"/>
      <c r="S125" s="181"/>
      <c r="T125" s="178"/>
      <c r="U125" s="181"/>
      <c r="V125" s="178"/>
      <c r="W125" s="170"/>
      <c r="X125" s="178"/>
      <c r="Y125" s="182"/>
      <c r="Z125" s="178"/>
      <c r="AA125" s="170">
        <v>0.187</v>
      </c>
      <c r="AB125" s="181">
        <v>4</v>
      </c>
      <c r="AC125" s="178">
        <v>453.46100000000001</v>
      </c>
      <c r="AD125" s="170">
        <v>5.6000000000000001E-2</v>
      </c>
      <c r="AE125" s="178">
        <v>14.282</v>
      </c>
      <c r="AF125" s="170"/>
      <c r="AG125" s="178"/>
      <c r="AH125" s="170"/>
      <c r="AI125" s="171"/>
      <c r="AJ125" s="170"/>
      <c r="AK125" s="178"/>
      <c r="AL125" s="170"/>
      <c r="AM125" s="178"/>
      <c r="AN125" s="170"/>
      <c r="AO125" s="178"/>
      <c r="AP125" s="170"/>
      <c r="AQ125" s="178"/>
      <c r="AR125" s="183"/>
      <c r="AS125" s="184"/>
      <c r="AT125" s="182"/>
      <c r="AU125" s="185"/>
      <c r="AV125" s="185"/>
      <c r="AW125" s="170"/>
      <c r="AX125" s="178"/>
      <c r="AY125" s="185"/>
      <c r="AZ125" s="182"/>
      <c r="BA125" s="178"/>
      <c r="BB125" s="181"/>
      <c r="BC125" s="178"/>
      <c r="BD125" s="185">
        <v>6.04</v>
      </c>
      <c r="BE125" s="167"/>
      <c r="BF125" s="168"/>
      <c r="BG125" s="169"/>
      <c r="BH125" s="168"/>
      <c r="BI125" s="169">
        <v>1E-3</v>
      </c>
      <c r="BJ125" s="168">
        <v>10.279</v>
      </c>
      <c r="BK125" s="169"/>
      <c r="BL125" s="168"/>
      <c r="BM125" s="169"/>
      <c r="BN125" s="168"/>
      <c r="BO125" s="169">
        <v>8</v>
      </c>
      <c r="BP125" s="168">
        <v>10.132</v>
      </c>
      <c r="BQ125" s="169"/>
      <c r="BR125" s="168"/>
      <c r="BS125" s="169"/>
      <c r="BT125" s="168"/>
      <c r="BU125" s="169"/>
      <c r="BV125" s="168"/>
      <c r="BW125" s="169">
        <f t="shared" si="12"/>
        <v>565.74</v>
      </c>
      <c r="BX125" s="170">
        <f t="shared" si="15"/>
        <v>20.411000000000001</v>
      </c>
      <c r="BY125" s="171">
        <f t="shared" si="16"/>
        <v>0</v>
      </c>
      <c r="BZ125" s="172">
        <f t="shared" si="9"/>
        <v>586.15100000000007</v>
      </c>
    </row>
    <row r="126" spans="1:78" ht="18" customHeight="1" x14ac:dyDescent="0.3">
      <c r="A126" s="149">
        <f t="shared" si="14"/>
        <v>114</v>
      </c>
      <c r="B126" s="173" t="s">
        <v>192</v>
      </c>
      <c r="C126" s="174">
        <v>1962</v>
      </c>
      <c r="D126" s="174">
        <v>2</v>
      </c>
      <c r="E126" s="174">
        <v>16</v>
      </c>
      <c r="F126" s="175">
        <v>640.1</v>
      </c>
      <c r="G126" s="175">
        <v>640.1</v>
      </c>
      <c r="H126" s="174">
        <v>2</v>
      </c>
      <c r="I126" s="176">
        <v>6.4</v>
      </c>
      <c r="J126" s="177">
        <v>6.95</v>
      </c>
      <c r="K126" s="155">
        <f t="shared" si="10"/>
        <v>51.272010000000009</v>
      </c>
      <c r="L126" s="156">
        <f t="shared" si="11"/>
        <v>48.887861535000006</v>
      </c>
      <c r="M126" s="170"/>
      <c r="N126" s="178"/>
      <c r="O126" s="179"/>
      <c r="P126" s="170"/>
      <c r="Q126" s="178"/>
      <c r="R126" s="180"/>
      <c r="S126" s="181"/>
      <c r="T126" s="178"/>
      <c r="U126" s="181"/>
      <c r="V126" s="178"/>
      <c r="W126" s="170"/>
      <c r="X126" s="178"/>
      <c r="Y126" s="182"/>
      <c r="Z126" s="178"/>
      <c r="AA126" s="170"/>
      <c r="AB126" s="181"/>
      <c r="AC126" s="178"/>
      <c r="AD126" s="170"/>
      <c r="AE126" s="178"/>
      <c r="AF126" s="170"/>
      <c r="AG126" s="178"/>
      <c r="AH126" s="170"/>
      <c r="AI126" s="171"/>
      <c r="AJ126" s="170"/>
      <c r="AK126" s="178"/>
      <c r="AL126" s="170"/>
      <c r="AM126" s="178"/>
      <c r="AN126" s="170"/>
      <c r="AO126" s="178"/>
      <c r="AP126" s="170"/>
      <c r="AQ126" s="178"/>
      <c r="AR126" s="183"/>
      <c r="AS126" s="184"/>
      <c r="AT126" s="182"/>
      <c r="AU126" s="185"/>
      <c r="AV126" s="185"/>
      <c r="AW126" s="170"/>
      <c r="AX126" s="178"/>
      <c r="AY126" s="185"/>
      <c r="AZ126" s="182"/>
      <c r="BA126" s="178"/>
      <c r="BB126" s="181"/>
      <c r="BC126" s="178"/>
      <c r="BD126" s="185">
        <v>1.847</v>
      </c>
      <c r="BE126" s="167"/>
      <c r="BF126" s="168"/>
      <c r="BG126" s="169"/>
      <c r="BH126" s="168"/>
      <c r="BI126" s="169"/>
      <c r="BJ126" s="168"/>
      <c r="BK126" s="169"/>
      <c r="BL126" s="168"/>
      <c r="BM126" s="169"/>
      <c r="BN126" s="168"/>
      <c r="BO126" s="169"/>
      <c r="BP126" s="168"/>
      <c r="BQ126" s="169"/>
      <c r="BR126" s="168"/>
      <c r="BS126" s="169"/>
      <c r="BT126" s="168"/>
      <c r="BU126" s="169"/>
      <c r="BV126" s="168"/>
      <c r="BW126" s="169">
        <f t="shared" si="12"/>
        <v>1.847</v>
      </c>
      <c r="BX126" s="170">
        <f t="shared" si="15"/>
        <v>0</v>
      </c>
      <c r="BY126" s="171">
        <f t="shared" si="16"/>
        <v>0</v>
      </c>
      <c r="BZ126" s="172">
        <f t="shared" si="9"/>
        <v>1.847</v>
      </c>
    </row>
    <row r="127" spans="1:78" ht="19.5" customHeight="1" x14ac:dyDescent="0.3">
      <c r="A127" s="149">
        <f t="shared" si="14"/>
        <v>115</v>
      </c>
      <c r="B127" s="173" t="s">
        <v>193</v>
      </c>
      <c r="C127" s="174">
        <v>1961</v>
      </c>
      <c r="D127" s="174">
        <v>2</v>
      </c>
      <c r="E127" s="174">
        <v>16</v>
      </c>
      <c r="F127" s="175">
        <v>639.20000000000005</v>
      </c>
      <c r="G127" s="175">
        <v>639.20000000000005</v>
      </c>
      <c r="H127" s="174">
        <v>2</v>
      </c>
      <c r="I127" s="176">
        <v>6.4</v>
      </c>
      <c r="J127" s="177">
        <v>6.95</v>
      </c>
      <c r="K127" s="155">
        <f t="shared" si="10"/>
        <v>51.199920000000006</v>
      </c>
      <c r="L127" s="156">
        <f t="shared" si="11"/>
        <v>48.819123720000007</v>
      </c>
      <c r="M127" s="170"/>
      <c r="N127" s="178"/>
      <c r="O127" s="179"/>
      <c r="P127" s="170"/>
      <c r="Q127" s="178"/>
      <c r="R127" s="180">
        <v>1</v>
      </c>
      <c r="S127" s="181">
        <v>3.0000000000000001E-3</v>
      </c>
      <c r="T127" s="178">
        <v>5.14</v>
      </c>
      <c r="U127" s="181"/>
      <c r="V127" s="178"/>
      <c r="W127" s="170"/>
      <c r="X127" s="178"/>
      <c r="Y127" s="182"/>
      <c r="Z127" s="178"/>
      <c r="AA127" s="170"/>
      <c r="AB127" s="181"/>
      <c r="AC127" s="178"/>
      <c r="AD127" s="170"/>
      <c r="AE127" s="178"/>
      <c r="AF127" s="170"/>
      <c r="AG127" s="178"/>
      <c r="AH127" s="170"/>
      <c r="AI127" s="171"/>
      <c r="AJ127" s="170"/>
      <c r="AK127" s="178"/>
      <c r="AL127" s="170"/>
      <c r="AM127" s="178"/>
      <c r="AN127" s="170"/>
      <c r="AO127" s="178"/>
      <c r="AP127" s="170"/>
      <c r="AQ127" s="178"/>
      <c r="AR127" s="183">
        <v>1</v>
      </c>
      <c r="AS127" s="184">
        <v>0.77100000000000002</v>
      </c>
      <c r="AT127" s="182"/>
      <c r="AU127" s="185"/>
      <c r="AV127" s="185"/>
      <c r="AW127" s="170"/>
      <c r="AX127" s="178"/>
      <c r="AY127" s="185"/>
      <c r="AZ127" s="182"/>
      <c r="BA127" s="178"/>
      <c r="BB127" s="181"/>
      <c r="BC127" s="178"/>
      <c r="BD127" s="185">
        <v>1.847</v>
      </c>
      <c r="BE127" s="167"/>
      <c r="BF127" s="168"/>
      <c r="BG127" s="169"/>
      <c r="BH127" s="168"/>
      <c r="BI127" s="169"/>
      <c r="BJ127" s="168"/>
      <c r="BK127" s="169"/>
      <c r="BL127" s="168"/>
      <c r="BM127" s="169"/>
      <c r="BN127" s="168"/>
      <c r="BO127" s="169"/>
      <c r="BP127" s="168"/>
      <c r="BQ127" s="169"/>
      <c r="BR127" s="168"/>
      <c r="BS127" s="169"/>
      <c r="BT127" s="168"/>
      <c r="BU127" s="169"/>
      <c r="BV127" s="168"/>
      <c r="BW127" s="169">
        <f t="shared" si="12"/>
        <v>7.7579999999999991</v>
      </c>
      <c r="BX127" s="170">
        <f t="shared" si="15"/>
        <v>0</v>
      </c>
      <c r="BY127" s="171">
        <f t="shared" si="16"/>
        <v>0</v>
      </c>
      <c r="BZ127" s="172">
        <f t="shared" si="9"/>
        <v>7.7579999999999991</v>
      </c>
    </row>
    <row r="128" spans="1:78" ht="18.75" customHeight="1" x14ac:dyDescent="0.3">
      <c r="A128" s="149">
        <f t="shared" si="14"/>
        <v>116</v>
      </c>
      <c r="B128" s="173" t="s">
        <v>194</v>
      </c>
      <c r="C128" s="174">
        <v>1978</v>
      </c>
      <c r="D128" s="174">
        <v>5</v>
      </c>
      <c r="E128" s="174">
        <v>75</v>
      </c>
      <c r="F128" s="175">
        <v>3431.6</v>
      </c>
      <c r="G128" s="175">
        <v>3431.6</v>
      </c>
      <c r="H128" s="174">
        <v>5</v>
      </c>
      <c r="I128" s="176">
        <v>6.4</v>
      </c>
      <c r="J128" s="177">
        <v>6.95</v>
      </c>
      <c r="K128" s="155">
        <f t="shared" si="10"/>
        <v>274.87116000000003</v>
      </c>
      <c r="L128" s="156">
        <f t="shared" si="11"/>
        <v>262.08965106000005</v>
      </c>
      <c r="M128" s="170"/>
      <c r="N128" s="178"/>
      <c r="O128" s="179"/>
      <c r="P128" s="170"/>
      <c r="Q128" s="178"/>
      <c r="R128" s="180"/>
      <c r="S128" s="181"/>
      <c r="T128" s="178"/>
      <c r="U128" s="181"/>
      <c r="V128" s="178"/>
      <c r="W128" s="170"/>
      <c r="X128" s="178"/>
      <c r="Y128" s="182"/>
      <c r="Z128" s="178"/>
      <c r="AA128" s="170"/>
      <c r="AB128" s="181"/>
      <c r="AC128" s="178"/>
      <c r="AD128" s="170"/>
      <c r="AE128" s="178"/>
      <c r="AF128" s="170"/>
      <c r="AG128" s="178"/>
      <c r="AH128" s="170"/>
      <c r="AI128" s="171"/>
      <c r="AJ128" s="170"/>
      <c r="AK128" s="178"/>
      <c r="AL128" s="170"/>
      <c r="AM128" s="178"/>
      <c r="AN128" s="170">
        <v>1</v>
      </c>
      <c r="AO128" s="178">
        <v>0.94</v>
      </c>
      <c r="AP128" s="170"/>
      <c r="AQ128" s="178"/>
      <c r="AR128" s="183"/>
      <c r="AS128" s="184"/>
      <c r="AT128" s="182"/>
      <c r="AU128" s="185"/>
      <c r="AV128" s="185"/>
      <c r="AW128" s="170"/>
      <c r="AX128" s="178"/>
      <c r="AY128" s="185"/>
      <c r="AZ128" s="182"/>
      <c r="BA128" s="178"/>
      <c r="BB128" s="181"/>
      <c r="BC128" s="178"/>
      <c r="BD128" s="185">
        <v>74.2</v>
      </c>
      <c r="BE128" s="167"/>
      <c r="BF128" s="168"/>
      <c r="BG128" s="169">
        <v>2E-3</v>
      </c>
      <c r="BH128" s="168">
        <v>5.6382099999999999</v>
      </c>
      <c r="BI128" s="169">
        <v>2E-3</v>
      </c>
      <c r="BJ128" s="168">
        <v>5.22037</v>
      </c>
      <c r="BK128" s="169"/>
      <c r="BL128" s="168"/>
      <c r="BM128" s="169"/>
      <c r="BN128" s="168"/>
      <c r="BO128" s="169">
        <v>8</v>
      </c>
      <c r="BP128" s="168">
        <v>19.414999999999999</v>
      </c>
      <c r="BQ128" s="169"/>
      <c r="BR128" s="168"/>
      <c r="BS128" s="169"/>
      <c r="BT128" s="168"/>
      <c r="BU128" s="169">
        <v>1</v>
      </c>
      <c r="BV128" s="168">
        <v>5.242</v>
      </c>
      <c r="BW128" s="169">
        <f t="shared" si="12"/>
        <v>75.14</v>
      </c>
      <c r="BX128" s="170">
        <f t="shared" si="15"/>
        <v>30.273579999999999</v>
      </c>
      <c r="BY128" s="171">
        <f t="shared" si="16"/>
        <v>5.242</v>
      </c>
      <c r="BZ128" s="172">
        <f t="shared" si="9"/>
        <v>110.65558</v>
      </c>
    </row>
    <row r="129" spans="1:78" ht="18.75" customHeight="1" x14ac:dyDescent="0.3">
      <c r="A129" s="149">
        <f t="shared" si="14"/>
        <v>117</v>
      </c>
      <c r="B129" s="173" t="s">
        <v>195</v>
      </c>
      <c r="C129" s="174">
        <v>1981</v>
      </c>
      <c r="D129" s="174">
        <v>5</v>
      </c>
      <c r="E129" s="174">
        <v>75</v>
      </c>
      <c r="F129" s="175">
        <v>3452.4</v>
      </c>
      <c r="G129" s="175">
        <v>3452.4</v>
      </c>
      <c r="H129" s="174">
        <v>5</v>
      </c>
      <c r="I129" s="176">
        <v>6.4</v>
      </c>
      <c r="J129" s="177">
        <v>6.95</v>
      </c>
      <c r="K129" s="155">
        <f t="shared" si="10"/>
        <v>276.53724</v>
      </c>
      <c r="L129" s="156">
        <f t="shared" si="11"/>
        <v>263.67825834000001</v>
      </c>
      <c r="M129" s="170"/>
      <c r="N129" s="178"/>
      <c r="O129" s="179"/>
      <c r="P129" s="170"/>
      <c r="Q129" s="178"/>
      <c r="R129" s="180"/>
      <c r="S129" s="181"/>
      <c r="T129" s="178"/>
      <c r="U129" s="181"/>
      <c r="V129" s="178"/>
      <c r="W129" s="170">
        <v>2.4E-2</v>
      </c>
      <c r="X129" s="178">
        <v>17.469000000000001</v>
      </c>
      <c r="Y129" s="182"/>
      <c r="Z129" s="178"/>
      <c r="AA129" s="170"/>
      <c r="AB129" s="181"/>
      <c r="AC129" s="178"/>
      <c r="AD129" s="170"/>
      <c r="AE129" s="178"/>
      <c r="AF129" s="170"/>
      <c r="AG129" s="178"/>
      <c r="AH129" s="170"/>
      <c r="AI129" s="171"/>
      <c r="AJ129" s="170"/>
      <c r="AK129" s="178"/>
      <c r="AL129" s="170"/>
      <c r="AM129" s="178"/>
      <c r="AN129" s="170"/>
      <c r="AO129" s="178"/>
      <c r="AP129" s="170"/>
      <c r="AQ129" s="178"/>
      <c r="AR129" s="183"/>
      <c r="AS129" s="184"/>
      <c r="AT129" s="182"/>
      <c r="AU129" s="185"/>
      <c r="AV129" s="185"/>
      <c r="AW129" s="170"/>
      <c r="AX129" s="178"/>
      <c r="AY129" s="185"/>
      <c r="AZ129" s="182"/>
      <c r="BA129" s="178"/>
      <c r="BB129" s="181">
        <v>5</v>
      </c>
      <c r="BC129" s="178">
        <v>2.6738599999999999</v>
      </c>
      <c r="BD129" s="185">
        <v>7.5190000000000001</v>
      </c>
      <c r="BE129" s="167">
        <v>6.0000000000000001E-3</v>
      </c>
      <c r="BF129" s="168">
        <v>11.693999999999999</v>
      </c>
      <c r="BG129" s="169"/>
      <c r="BH129" s="168"/>
      <c r="BI129" s="169">
        <v>1E-3</v>
      </c>
      <c r="BJ129" s="168">
        <v>2.5802999999999998</v>
      </c>
      <c r="BK129" s="169">
        <v>1.5E-3</v>
      </c>
      <c r="BL129" s="168">
        <v>6.0220000000000002</v>
      </c>
      <c r="BM129" s="169"/>
      <c r="BN129" s="168"/>
      <c r="BO129" s="169">
        <v>6</v>
      </c>
      <c r="BP129" s="168">
        <v>18.38</v>
      </c>
      <c r="BQ129" s="169"/>
      <c r="BR129" s="168"/>
      <c r="BS129" s="169"/>
      <c r="BT129" s="168"/>
      <c r="BU129" s="169">
        <v>2</v>
      </c>
      <c r="BV129" s="168">
        <v>12.443</v>
      </c>
      <c r="BW129" s="169">
        <f t="shared" si="12"/>
        <v>27.661860000000004</v>
      </c>
      <c r="BX129" s="170">
        <f t="shared" si="15"/>
        <v>38.676299999999998</v>
      </c>
      <c r="BY129" s="171">
        <f t="shared" si="16"/>
        <v>12.443</v>
      </c>
      <c r="BZ129" s="172">
        <f t="shared" si="9"/>
        <v>78.78116</v>
      </c>
    </row>
    <row r="130" spans="1:78" ht="18.75" customHeight="1" x14ac:dyDescent="0.3">
      <c r="A130" s="149">
        <f t="shared" si="14"/>
        <v>118</v>
      </c>
      <c r="B130" s="173" t="s">
        <v>196</v>
      </c>
      <c r="C130" s="174">
        <v>1978</v>
      </c>
      <c r="D130" s="174">
        <v>9</v>
      </c>
      <c r="E130" s="174">
        <v>179</v>
      </c>
      <c r="F130" s="175">
        <v>9787.2000000000007</v>
      </c>
      <c r="G130" s="175">
        <v>9787.2000000000007</v>
      </c>
      <c r="H130" s="174">
        <v>5</v>
      </c>
      <c r="I130" s="176">
        <v>6.4</v>
      </c>
      <c r="J130" s="177">
        <v>6.95</v>
      </c>
      <c r="K130" s="155">
        <f t="shared" si="10"/>
        <v>783.95472000000007</v>
      </c>
      <c r="L130" s="156">
        <f t="shared" si="11"/>
        <v>747.50082552000003</v>
      </c>
      <c r="M130" s="170">
        <v>1.7000000000000001E-2</v>
      </c>
      <c r="N130" s="178">
        <v>8.27</v>
      </c>
      <c r="O130" s="179"/>
      <c r="P130" s="170"/>
      <c r="Q130" s="178"/>
      <c r="R130" s="180"/>
      <c r="S130" s="181"/>
      <c r="T130" s="178"/>
      <c r="U130" s="181"/>
      <c r="V130" s="178"/>
      <c r="W130" s="170">
        <v>5.1999999999999998E-2</v>
      </c>
      <c r="X130" s="178">
        <v>25.818000000000001</v>
      </c>
      <c r="Y130" s="182"/>
      <c r="Z130" s="178"/>
      <c r="AA130" s="170"/>
      <c r="AB130" s="181"/>
      <c r="AC130" s="178"/>
      <c r="AD130" s="170"/>
      <c r="AE130" s="178"/>
      <c r="AF130" s="170"/>
      <c r="AG130" s="178"/>
      <c r="AH130" s="170"/>
      <c r="AI130" s="171"/>
      <c r="AJ130" s="170"/>
      <c r="AK130" s="178"/>
      <c r="AL130" s="170"/>
      <c r="AM130" s="178"/>
      <c r="AN130" s="170"/>
      <c r="AO130" s="178"/>
      <c r="AP130" s="170"/>
      <c r="AQ130" s="178"/>
      <c r="AR130" s="183"/>
      <c r="AS130" s="184"/>
      <c r="AT130" s="182"/>
      <c r="AU130" s="185"/>
      <c r="AV130" s="185"/>
      <c r="AW130" s="170"/>
      <c r="AX130" s="178"/>
      <c r="AY130" s="185"/>
      <c r="AZ130" s="182">
        <v>3.0000000000000001E-3</v>
      </c>
      <c r="BA130" s="178">
        <v>9.3040000000000003</v>
      </c>
      <c r="BB130" s="181"/>
      <c r="BC130" s="178"/>
      <c r="BD130" s="185">
        <f>96.286+3.549</f>
        <v>99.835000000000008</v>
      </c>
      <c r="BE130" s="167"/>
      <c r="BF130" s="168"/>
      <c r="BG130" s="169"/>
      <c r="BH130" s="168"/>
      <c r="BI130" s="169">
        <v>8.7999999999999995E-2</v>
      </c>
      <c r="BJ130" s="168">
        <v>253.16200000000001</v>
      </c>
      <c r="BK130" s="169">
        <v>3.0000000000000001E-3</v>
      </c>
      <c r="BL130" s="168">
        <v>9.1189999999999998</v>
      </c>
      <c r="BM130" s="169">
        <v>24</v>
      </c>
      <c r="BN130" s="168">
        <v>165.357</v>
      </c>
      <c r="BO130" s="169">
        <v>53</v>
      </c>
      <c r="BP130" s="168">
        <v>76.323999999999998</v>
      </c>
      <c r="BQ130" s="169">
        <v>1.0999999999999999E-2</v>
      </c>
      <c r="BR130" s="168">
        <v>2.1509999999999998</v>
      </c>
      <c r="BS130" s="169">
        <v>10</v>
      </c>
      <c r="BT130" s="168">
        <v>15.179</v>
      </c>
      <c r="BU130" s="169">
        <v>2</v>
      </c>
      <c r="BV130" s="168">
        <v>11.289</v>
      </c>
      <c r="BW130" s="169">
        <f t="shared" si="12"/>
        <v>143.227</v>
      </c>
      <c r="BX130" s="170">
        <f t="shared" si="15"/>
        <v>503.96200000000005</v>
      </c>
      <c r="BY130" s="171">
        <f t="shared" si="16"/>
        <v>28.619</v>
      </c>
      <c r="BZ130" s="172">
        <f t="shared" si="9"/>
        <v>675.80800000000011</v>
      </c>
    </row>
    <row r="131" spans="1:78" ht="18.75" customHeight="1" x14ac:dyDescent="0.3">
      <c r="A131" s="149">
        <f t="shared" si="14"/>
        <v>119</v>
      </c>
      <c r="B131" s="173" t="s">
        <v>197</v>
      </c>
      <c r="C131" s="174">
        <v>1980</v>
      </c>
      <c r="D131" s="174">
        <v>9</v>
      </c>
      <c r="E131" s="174">
        <v>54</v>
      </c>
      <c r="F131" s="175">
        <v>2640.8</v>
      </c>
      <c r="G131" s="175">
        <v>2640.8</v>
      </c>
      <c r="H131" s="174">
        <v>1</v>
      </c>
      <c r="I131" s="176">
        <v>6.4</v>
      </c>
      <c r="J131" s="177">
        <v>6.95</v>
      </c>
      <c r="K131" s="155">
        <f t="shared" si="10"/>
        <v>211.52808000000002</v>
      </c>
      <c r="L131" s="156">
        <f t="shared" si="11"/>
        <v>201.69202428000003</v>
      </c>
      <c r="M131" s="170"/>
      <c r="N131" s="178"/>
      <c r="O131" s="179"/>
      <c r="P131" s="170"/>
      <c r="Q131" s="178"/>
      <c r="R131" s="180"/>
      <c r="S131" s="181"/>
      <c r="T131" s="178"/>
      <c r="U131" s="181"/>
      <c r="V131" s="178"/>
      <c r="W131" s="170"/>
      <c r="X131" s="178"/>
      <c r="Y131" s="182"/>
      <c r="Z131" s="178"/>
      <c r="AA131" s="170"/>
      <c r="AB131" s="181"/>
      <c r="AC131" s="178"/>
      <c r="AD131" s="170"/>
      <c r="AE131" s="178"/>
      <c r="AF131" s="170"/>
      <c r="AG131" s="178"/>
      <c r="AH131" s="170"/>
      <c r="AI131" s="171"/>
      <c r="AJ131" s="170"/>
      <c r="AK131" s="178"/>
      <c r="AL131" s="170">
        <v>1E-3</v>
      </c>
      <c r="AM131" s="178">
        <v>1.371</v>
      </c>
      <c r="AN131" s="170"/>
      <c r="AO131" s="178"/>
      <c r="AP131" s="170"/>
      <c r="AQ131" s="178"/>
      <c r="AR131" s="183"/>
      <c r="AS131" s="184"/>
      <c r="AT131" s="182"/>
      <c r="AU131" s="185"/>
      <c r="AV131" s="185"/>
      <c r="AW131" s="170"/>
      <c r="AX131" s="178"/>
      <c r="AY131" s="185"/>
      <c r="AZ131" s="182"/>
      <c r="BA131" s="178"/>
      <c r="BB131" s="181"/>
      <c r="BC131" s="178"/>
      <c r="BD131" s="185">
        <v>26.2</v>
      </c>
      <c r="BE131" s="167">
        <v>2.0799999999999999E-2</v>
      </c>
      <c r="BF131" s="168">
        <v>48.309799999999996</v>
      </c>
      <c r="BG131" s="169">
        <v>1.4E-2</v>
      </c>
      <c r="BH131" s="168">
        <v>34.886000000000003</v>
      </c>
      <c r="BI131" s="169">
        <v>8.9999999999999993E-3</v>
      </c>
      <c r="BJ131" s="168">
        <v>24.12</v>
      </c>
      <c r="BK131" s="169"/>
      <c r="BL131" s="168"/>
      <c r="BM131" s="169">
        <v>3</v>
      </c>
      <c r="BN131" s="168">
        <v>13.507</v>
      </c>
      <c r="BO131" s="169">
        <v>9</v>
      </c>
      <c r="BP131" s="168">
        <v>10.538</v>
      </c>
      <c r="BQ131" s="169"/>
      <c r="BR131" s="168"/>
      <c r="BS131" s="169">
        <v>5</v>
      </c>
      <c r="BT131" s="168">
        <v>6.0579999999999998</v>
      </c>
      <c r="BU131" s="169"/>
      <c r="BV131" s="168"/>
      <c r="BW131" s="169">
        <f t="shared" si="12"/>
        <v>27.570999999999998</v>
      </c>
      <c r="BX131" s="170">
        <f t="shared" si="15"/>
        <v>131.36080000000001</v>
      </c>
      <c r="BY131" s="171">
        <f t="shared" si="16"/>
        <v>6.0579999999999998</v>
      </c>
      <c r="BZ131" s="172">
        <f t="shared" si="9"/>
        <v>164.9898</v>
      </c>
    </row>
    <row r="132" spans="1:78" ht="18.75" customHeight="1" x14ac:dyDescent="0.3">
      <c r="A132" s="149">
        <f t="shared" si="14"/>
        <v>120</v>
      </c>
      <c r="B132" s="173" t="s">
        <v>198</v>
      </c>
      <c r="C132" s="174">
        <v>1978</v>
      </c>
      <c r="D132" s="174">
        <v>5</v>
      </c>
      <c r="E132" s="174">
        <v>60</v>
      </c>
      <c r="F132" s="175">
        <v>3227.1</v>
      </c>
      <c r="G132" s="175">
        <v>3227.1</v>
      </c>
      <c r="H132" s="174">
        <v>4</v>
      </c>
      <c r="I132" s="176">
        <v>6.4</v>
      </c>
      <c r="J132" s="177">
        <v>6.95</v>
      </c>
      <c r="K132" s="155">
        <f t="shared" si="10"/>
        <v>258.49071000000004</v>
      </c>
      <c r="L132" s="156">
        <f t="shared" si="11"/>
        <v>246.47089198500004</v>
      </c>
      <c r="M132" s="170"/>
      <c r="N132" s="178"/>
      <c r="O132" s="179"/>
      <c r="P132" s="170"/>
      <c r="Q132" s="178"/>
      <c r="R132" s="180"/>
      <c r="S132" s="181"/>
      <c r="T132" s="178"/>
      <c r="U132" s="181"/>
      <c r="V132" s="178"/>
      <c r="W132" s="170"/>
      <c r="X132" s="178"/>
      <c r="Y132" s="182"/>
      <c r="Z132" s="178"/>
      <c r="AA132" s="170"/>
      <c r="AB132" s="181"/>
      <c r="AC132" s="178"/>
      <c r="AD132" s="170"/>
      <c r="AE132" s="178"/>
      <c r="AF132" s="170"/>
      <c r="AG132" s="178"/>
      <c r="AH132" s="170"/>
      <c r="AI132" s="171"/>
      <c r="AJ132" s="170"/>
      <c r="AK132" s="178"/>
      <c r="AL132" s="170"/>
      <c r="AM132" s="178"/>
      <c r="AN132" s="170"/>
      <c r="AO132" s="178"/>
      <c r="AP132" s="170"/>
      <c r="AQ132" s="178"/>
      <c r="AR132" s="183"/>
      <c r="AS132" s="184"/>
      <c r="AT132" s="182"/>
      <c r="AU132" s="185"/>
      <c r="AV132" s="185"/>
      <c r="AW132" s="170"/>
      <c r="AX132" s="178"/>
      <c r="AY132" s="185"/>
      <c r="AZ132" s="182"/>
      <c r="BA132" s="178"/>
      <c r="BB132" s="181"/>
      <c r="BC132" s="178"/>
      <c r="BD132" s="185">
        <v>15.913</v>
      </c>
      <c r="BE132" s="167">
        <v>0.01</v>
      </c>
      <c r="BF132" s="168">
        <v>24.262</v>
      </c>
      <c r="BG132" s="169">
        <v>0.01</v>
      </c>
      <c r="BH132" s="168">
        <v>20.346489999999999</v>
      </c>
      <c r="BI132" s="169">
        <v>4.0000000000000001E-3</v>
      </c>
      <c r="BJ132" s="168">
        <v>12.117000000000001</v>
      </c>
      <c r="BK132" s="169"/>
      <c r="BL132" s="168"/>
      <c r="BM132" s="169"/>
      <c r="BN132" s="168"/>
      <c r="BO132" s="169">
        <v>6</v>
      </c>
      <c r="BP132" s="168">
        <v>7.2169999999999996</v>
      </c>
      <c r="BQ132" s="169"/>
      <c r="BR132" s="168"/>
      <c r="BS132" s="169"/>
      <c r="BT132" s="168"/>
      <c r="BU132" s="169">
        <v>2</v>
      </c>
      <c r="BV132" s="168">
        <v>10.57</v>
      </c>
      <c r="BW132" s="169">
        <f t="shared" si="12"/>
        <v>15.913</v>
      </c>
      <c r="BX132" s="170">
        <f t="shared" si="15"/>
        <v>63.942490000000006</v>
      </c>
      <c r="BY132" s="171">
        <f t="shared" si="16"/>
        <v>10.57</v>
      </c>
      <c r="BZ132" s="172">
        <f t="shared" si="9"/>
        <v>90.425489999999996</v>
      </c>
    </row>
    <row r="133" spans="1:78" ht="18.75" customHeight="1" x14ac:dyDescent="0.3">
      <c r="A133" s="149">
        <f t="shared" si="14"/>
        <v>121</v>
      </c>
      <c r="B133" s="173" t="s">
        <v>199</v>
      </c>
      <c r="C133" s="174">
        <v>1981</v>
      </c>
      <c r="D133" s="174">
        <v>5</v>
      </c>
      <c r="E133" s="174">
        <v>60</v>
      </c>
      <c r="F133" s="175">
        <v>3242.7</v>
      </c>
      <c r="G133" s="175">
        <v>3242.7</v>
      </c>
      <c r="H133" s="174">
        <v>4</v>
      </c>
      <c r="I133" s="176">
        <v>6.4</v>
      </c>
      <c r="J133" s="177">
        <v>6.95</v>
      </c>
      <c r="K133" s="155">
        <f t="shared" si="10"/>
        <v>259.74027000000001</v>
      </c>
      <c r="L133" s="156">
        <f t="shared" si="11"/>
        <v>247.66234744500002</v>
      </c>
      <c r="M133" s="170">
        <v>0.01</v>
      </c>
      <c r="N133" s="178">
        <v>9.1289999999999996</v>
      </c>
      <c r="O133" s="179"/>
      <c r="P133" s="170"/>
      <c r="Q133" s="178"/>
      <c r="R133" s="180"/>
      <c r="S133" s="181"/>
      <c r="T133" s="178"/>
      <c r="U133" s="181"/>
      <c r="V133" s="178"/>
      <c r="W133" s="170"/>
      <c r="X133" s="178"/>
      <c r="Y133" s="182"/>
      <c r="Z133" s="178"/>
      <c r="AA133" s="170"/>
      <c r="AB133" s="181"/>
      <c r="AC133" s="178"/>
      <c r="AD133" s="170"/>
      <c r="AE133" s="178"/>
      <c r="AF133" s="170"/>
      <c r="AG133" s="178"/>
      <c r="AH133" s="170"/>
      <c r="AI133" s="171"/>
      <c r="AJ133" s="170"/>
      <c r="AK133" s="178"/>
      <c r="AL133" s="170"/>
      <c r="AM133" s="178"/>
      <c r="AN133" s="170"/>
      <c r="AO133" s="178"/>
      <c r="AP133" s="170"/>
      <c r="AQ133" s="178"/>
      <c r="AR133" s="183"/>
      <c r="AS133" s="184"/>
      <c r="AT133" s="182"/>
      <c r="AU133" s="185"/>
      <c r="AV133" s="185"/>
      <c r="AW133" s="170"/>
      <c r="AX133" s="178"/>
      <c r="AY133" s="185"/>
      <c r="AZ133" s="182"/>
      <c r="BA133" s="178"/>
      <c r="BB133" s="181"/>
      <c r="BC133" s="178"/>
      <c r="BD133" s="185">
        <v>7.6929999999999996</v>
      </c>
      <c r="BE133" s="167"/>
      <c r="BF133" s="168"/>
      <c r="BG133" s="169">
        <v>4.0000000000000001E-3</v>
      </c>
      <c r="BH133" s="168">
        <v>18.068000000000001</v>
      </c>
      <c r="BI133" s="169">
        <v>3.0000000000000001E-3</v>
      </c>
      <c r="BJ133" s="168">
        <v>3.2970000000000002</v>
      </c>
      <c r="BK133" s="169"/>
      <c r="BL133" s="168"/>
      <c r="BM133" s="169"/>
      <c r="BN133" s="168"/>
      <c r="BO133" s="169">
        <v>18</v>
      </c>
      <c r="BP133" s="168">
        <v>20.044</v>
      </c>
      <c r="BQ133" s="169"/>
      <c r="BR133" s="168"/>
      <c r="BS133" s="169"/>
      <c r="BT133" s="168"/>
      <c r="BU133" s="169">
        <v>2</v>
      </c>
      <c r="BV133" s="168">
        <v>9.7448700000000006</v>
      </c>
      <c r="BW133" s="169">
        <f t="shared" si="12"/>
        <v>16.821999999999999</v>
      </c>
      <c r="BX133" s="170">
        <f t="shared" si="15"/>
        <v>41.409000000000006</v>
      </c>
      <c r="BY133" s="171">
        <f t="shared" si="16"/>
        <v>9.7448700000000006</v>
      </c>
      <c r="BZ133" s="172">
        <f t="shared" si="9"/>
        <v>67.975870000000015</v>
      </c>
    </row>
    <row r="134" spans="1:78" ht="18.75" customHeight="1" x14ac:dyDescent="0.3">
      <c r="A134" s="149">
        <f t="shared" si="14"/>
        <v>122</v>
      </c>
      <c r="B134" s="173" t="s">
        <v>200</v>
      </c>
      <c r="C134" s="174">
        <v>1978</v>
      </c>
      <c r="D134" s="174">
        <v>5</v>
      </c>
      <c r="E134" s="174">
        <v>60</v>
      </c>
      <c r="F134" s="175">
        <v>3252.6</v>
      </c>
      <c r="G134" s="175">
        <v>3252.6</v>
      </c>
      <c r="H134" s="174">
        <v>4</v>
      </c>
      <c r="I134" s="176">
        <v>6.4</v>
      </c>
      <c r="J134" s="177">
        <v>6.95</v>
      </c>
      <c r="K134" s="155">
        <f t="shared" si="10"/>
        <v>260.53325999999998</v>
      </c>
      <c r="L134" s="156">
        <f t="shared" si="11"/>
        <v>248.41846340999999</v>
      </c>
      <c r="M134" s="170"/>
      <c r="N134" s="178"/>
      <c r="O134" s="179"/>
      <c r="P134" s="170"/>
      <c r="Q134" s="178"/>
      <c r="R134" s="180"/>
      <c r="S134" s="181"/>
      <c r="T134" s="178"/>
      <c r="U134" s="181"/>
      <c r="V134" s="178"/>
      <c r="W134" s="170"/>
      <c r="X134" s="178"/>
      <c r="Y134" s="182"/>
      <c r="Z134" s="178"/>
      <c r="AA134" s="170"/>
      <c r="AB134" s="181"/>
      <c r="AC134" s="178"/>
      <c r="AD134" s="170"/>
      <c r="AE134" s="178"/>
      <c r="AF134" s="170"/>
      <c r="AG134" s="178"/>
      <c r="AH134" s="170"/>
      <c r="AI134" s="171"/>
      <c r="AJ134" s="170"/>
      <c r="AK134" s="178"/>
      <c r="AL134" s="170"/>
      <c r="AM134" s="178"/>
      <c r="AN134" s="170"/>
      <c r="AO134" s="178"/>
      <c r="AP134" s="170"/>
      <c r="AQ134" s="178"/>
      <c r="AR134" s="183"/>
      <c r="AS134" s="184"/>
      <c r="AT134" s="182"/>
      <c r="AU134" s="185"/>
      <c r="AV134" s="185"/>
      <c r="AW134" s="170"/>
      <c r="AX134" s="178"/>
      <c r="AY134" s="185"/>
      <c r="AZ134" s="182"/>
      <c r="BA134" s="178"/>
      <c r="BB134" s="181"/>
      <c r="BC134" s="178"/>
      <c r="BD134" s="185">
        <v>24.512</v>
      </c>
      <c r="BE134" s="167"/>
      <c r="BF134" s="168"/>
      <c r="BG134" s="169"/>
      <c r="BH134" s="168"/>
      <c r="BI134" s="169">
        <v>4.0000000000000001E-3</v>
      </c>
      <c r="BJ134" s="168">
        <v>11.026</v>
      </c>
      <c r="BK134" s="169"/>
      <c r="BL134" s="168"/>
      <c r="BM134" s="169">
        <v>1</v>
      </c>
      <c r="BN134" s="168">
        <v>3.7109999999999999</v>
      </c>
      <c r="BO134" s="169">
        <v>2</v>
      </c>
      <c r="BP134" s="168">
        <v>2.593</v>
      </c>
      <c r="BQ134" s="169"/>
      <c r="BR134" s="168"/>
      <c r="BS134" s="169"/>
      <c r="BT134" s="168"/>
      <c r="BU134" s="169"/>
      <c r="BV134" s="168"/>
      <c r="BW134" s="169">
        <f t="shared" si="12"/>
        <v>24.512</v>
      </c>
      <c r="BX134" s="170">
        <f t="shared" si="15"/>
        <v>17.329999999999998</v>
      </c>
      <c r="BY134" s="171">
        <f t="shared" si="16"/>
        <v>0</v>
      </c>
      <c r="BZ134" s="172">
        <f t="shared" si="9"/>
        <v>41.841999999999999</v>
      </c>
    </row>
    <row r="135" spans="1:78" ht="18.75" customHeight="1" x14ac:dyDescent="0.3">
      <c r="A135" s="149">
        <f t="shared" si="14"/>
        <v>123</v>
      </c>
      <c r="B135" s="173" t="s">
        <v>201</v>
      </c>
      <c r="C135" s="174" t="s">
        <v>202</v>
      </c>
      <c r="D135" s="174" t="s">
        <v>203</v>
      </c>
      <c r="E135" s="174">
        <v>275</v>
      </c>
      <c r="F135" s="175">
        <v>15625.1</v>
      </c>
      <c r="G135" s="175">
        <v>15625.1</v>
      </c>
      <c r="H135" s="174">
        <v>9</v>
      </c>
      <c r="I135" s="176">
        <v>6.4</v>
      </c>
      <c r="J135" s="177">
        <v>6.95</v>
      </c>
      <c r="K135" s="155">
        <f t="shared" si="10"/>
        <v>1251.5705100000002</v>
      </c>
      <c r="L135" s="156">
        <f t="shared" si="11"/>
        <v>1193.3724812850003</v>
      </c>
      <c r="M135" s="170"/>
      <c r="N135" s="178"/>
      <c r="O135" s="179"/>
      <c r="P135" s="170">
        <v>0.31</v>
      </c>
      <c r="Q135" s="178">
        <v>320.267</v>
      </c>
      <c r="R135" s="180"/>
      <c r="S135" s="181"/>
      <c r="T135" s="178"/>
      <c r="U135" s="181"/>
      <c r="V135" s="178"/>
      <c r="W135" s="170">
        <v>0.41199999999999998</v>
      </c>
      <c r="X135" s="178">
        <v>195.15049999999999</v>
      </c>
      <c r="Y135" s="182"/>
      <c r="Z135" s="178"/>
      <c r="AA135" s="170"/>
      <c r="AB135" s="181"/>
      <c r="AC135" s="178"/>
      <c r="AD135" s="170"/>
      <c r="AE135" s="178"/>
      <c r="AF135" s="170"/>
      <c r="AG135" s="178"/>
      <c r="AH135" s="170"/>
      <c r="AI135" s="171"/>
      <c r="AJ135" s="170"/>
      <c r="AK135" s="178"/>
      <c r="AL135" s="170"/>
      <c r="AM135" s="178"/>
      <c r="AN135" s="170">
        <v>3</v>
      </c>
      <c r="AO135" s="178">
        <v>11.667999999999999</v>
      </c>
      <c r="AP135" s="170"/>
      <c r="AQ135" s="178"/>
      <c r="AR135" s="183">
        <v>6</v>
      </c>
      <c r="AS135" s="184">
        <v>3.4538799999999998</v>
      </c>
      <c r="AT135" s="182">
        <v>6.1182999999999996</v>
      </c>
      <c r="AU135" s="185"/>
      <c r="AV135" s="185"/>
      <c r="AW135" s="170"/>
      <c r="AX135" s="178"/>
      <c r="AY135" s="185"/>
      <c r="AZ135" s="182"/>
      <c r="BA135" s="178"/>
      <c r="BB135" s="181">
        <v>36</v>
      </c>
      <c r="BC135" s="178">
        <v>18.992000000000001</v>
      </c>
      <c r="BD135" s="185">
        <v>72.233999999999995</v>
      </c>
      <c r="BE135" s="167">
        <v>4.7000000000000002E-3</v>
      </c>
      <c r="BF135" s="168">
        <v>10.153</v>
      </c>
      <c r="BG135" s="169">
        <v>1E-3</v>
      </c>
      <c r="BH135" s="168">
        <v>2.29725</v>
      </c>
      <c r="BI135" s="169">
        <v>5.3999999999999999E-2</v>
      </c>
      <c r="BJ135" s="168">
        <v>146.75899999999999</v>
      </c>
      <c r="BK135" s="169">
        <v>2E-3</v>
      </c>
      <c r="BL135" s="168">
        <v>4.9139999999999997</v>
      </c>
      <c r="BM135" s="169">
        <v>20</v>
      </c>
      <c r="BN135" s="168">
        <v>118.46299999999999</v>
      </c>
      <c r="BO135" s="169">
        <v>51</v>
      </c>
      <c r="BP135" s="168">
        <v>72.162999999999997</v>
      </c>
      <c r="BQ135" s="169">
        <v>0.05</v>
      </c>
      <c r="BR135" s="168">
        <v>10.574999999999999</v>
      </c>
      <c r="BS135" s="169">
        <v>60</v>
      </c>
      <c r="BT135" s="168">
        <v>96.700999999999993</v>
      </c>
      <c r="BU135" s="169">
        <v>5</v>
      </c>
      <c r="BV135" s="168">
        <v>27.393999999999998</v>
      </c>
      <c r="BW135" s="169">
        <f t="shared" si="12"/>
        <v>627.88368000000003</v>
      </c>
      <c r="BX135" s="170">
        <f t="shared" si="15"/>
        <v>354.74924999999996</v>
      </c>
      <c r="BY135" s="171">
        <f t="shared" si="16"/>
        <v>134.66999999999999</v>
      </c>
      <c r="BZ135" s="172">
        <f t="shared" si="9"/>
        <v>1117.3029300000001</v>
      </c>
    </row>
    <row r="136" spans="1:78" ht="18" customHeight="1" x14ac:dyDescent="0.3">
      <c r="A136" s="149">
        <f t="shared" si="14"/>
        <v>124</v>
      </c>
      <c r="B136" s="173" t="s">
        <v>204</v>
      </c>
      <c r="C136" s="174">
        <v>1993</v>
      </c>
      <c r="D136" s="174">
        <v>9</v>
      </c>
      <c r="E136" s="174">
        <v>71</v>
      </c>
      <c r="F136" s="175">
        <v>3123.3</v>
      </c>
      <c r="G136" s="175">
        <v>3123.3</v>
      </c>
      <c r="H136" s="174">
        <v>2</v>
      </c>
      <c r="I136" s="176">
        <v>6.4</v>
      </c>
      <c r="J136" s="177">
        <v>6.95</v>
      </c>
      <c r="K136" s="155">
        <f t="shared" si="10"/>
        <v>250.17633000000001</v>
      </c>
      <c r="L136" s="156">
        <f t="shared" si="11"/>
        <v>238.543130655</v>
      </c>
      <c r="M136" s="170"/>
      <c r="N136" s="178"/>
      <c r="O136" s="179"/>
      <c r="P136" s="170"/>
      <c r="Q136" s="178"/>
      <c r="R136" s="180"/>
      <c r="S136" s="181"/>
      <c r="T136" s="178"/>
      <c r="U136" s="181"/>
      <c r="V136" s="178"/>
      <c r="W136" s="170"/>
      <c r="X136" s="178"/>
      <c r="Y136" s="182"/>
      <c r="Z136" s="178"/>
      <c r="AA136" s="170"/>
      <c r="AB136" s="181"/>
      <c r="AC136" s="178"/>
      <c r="AD136" s="170"/>
      <c r="AE136" s="178"/>
      <c r="AF136" s="170"/>
      <c r="AG136" s="178"/>
      <c r="AH136" s="170"/>
      <c r="AI136" s="171"/>
      <c r="AJ136" s="170"/>
      <c r="AK136" s="178"/>
      <c r="AL136" s="170"/>
      <c r="AM136" s="178"/>
      <c r="AN136" s="170"/>
      <c r="AO136" s="178"/>
      <c r="AP136" s="170"/>
      <c r="AQ136" s="178"/>
      <c r="AR136" s="183">
        <v>1</v>
      </c>
      <c r="AS136" s="184">
        <v>0.65500000000000003</v>
      </c>
      <c r="AT136" s="182"/>
      <c r="AU136" s="185"/>
      <c r="AV136" s="185"/>
      <c r="AW136" s="170"/>
      <c r="AX136" s="178"/>
      <c r="AY136" s="185"/>
      <c r="AZ136" s="182"/>
      <c r="BA136" s="178"/>
      <c r="BB136" s="181">
        <v>29</v>
      </c>
      <c r="BC136" s="178">
        <v>14.2639</v>
      </c>
      <c r="BD136" s="185">
        <v>10.106</v>
      </c>
      <c r="BE136" s="167"/>
      <c r="BF136" s="168"/>
      <c r="BG136" s="169"/>
      <c r="BH136" s="168"/>
      <c r="BI136" s="169"/>
      <c r="BJ136" s="168"/>
      <c r="BK136" s="169">
        <v>5.4999999999999997E-3</v>
      </c>
      <c r="BL136" s="168">
        <v>11.194240000000001</v>
      </c>
      <c r="BM136" s="169"/>
      <c r="BN136" s="168"/>
      <c r="BO136" s="169">
        <v>8</v>
      </c>
      <c r="BP136" s="168">
        <v>14.843</v>
      </c>
      <c r="BQ136" s="169"/>
      <c r="BR136" s="168"/>
      <c r="BS136" s="169"/>
      <c r="BT136" s="168"/>
      <c r="BU136" s="169"/>
      <c r="BV136" s="168"/>
      <c r="BW136" s="169">
        <f t="shared" si="12"/>
        <v>25.024899999999999</v>
      </c>
      <c r="BX136" s="170">
        <f t="shared" si="15"/>
        <v>26.037240000000001</v>
      </c>
      <c r="BY136" s="171">
        <f t="shared" si="16"/>
        <v>0</v>
      </c>
      <c r="BZ136" s="172">
        <f t="shared" si="9"/>
        <v>51.062139999999999</v>
      </c>
    </row>
    <row r="137" spans="1:78" ht="18" customHeight="1" x14ac:dyDescent="0.3">
      <c r="A137" s="149">
        <f t="shared" si="14"/>
        <v>125</v>
      </c>
      <c r="B137" s="173" t="s">
        <v>205</v>
      </c>
      <c r="C137" s="174">
        <v>1994</v>
      </c>
      <c r="D137" s="174">
        <v>9</v>
      </c>
      <c r="E137" s="174">
        <v>54</v>
      </c>
      <c r="F137" s="175">
        <v>3145.9</v>
      </c>
      <c r="G137" s="175">
        <v>3145.9</v>
      </c>
      <c r="H137" s="174">
        <v>2</v>
      </c>
      <c r="I137" s="176">
        <v>6.4</v>
      </c>
      <c r="J137" s="177">
        <v>6.95</v>
      </c>
      <c r="K137" s="155">
        <f t="shared" si="10"/>
        <v>251.98659000000004</v>
      </c>
      <c r="L137" s="156">
        <f t="shared" si="11"/>
        <v>240.26921356500003</v>
      </c>
      <c r="M137" s="170">
        <v>1.6E-2</v>
      </c>
      <c r="N137" s="178">
        <v>14.643000000000001</v>
      </c>
      <c r="O137" s="179"/>
      <c r="P137" s="170"/>
      <c r="Q137" s="178"/>
      <c r="R137" s="180"/>
      <c r="S137" s="181"/>
      <c r="T137" s="178"/>
      <c r="U137" s="181"/>
      <c r="V137" s="178"/>
      <c r="W137" s="170">
        <v>1.4999999999999999E-2</v>
      </c>
      <c r="X137" s="178">
        <v>13.69617</v>
      </c>
      <c r="Y137" s="182"/>
      <c r="Z137" s="178"/>
      <c r="AA137" s="170"/>
      <c r="AB137" s="181"/>
      <c r="AC137" s="178"/>
      <c r="AD137" s="170"/>
      <c r="AE137" s="178"/>
      <c r="AF137" s="170"/>
      <c r="AG137" s="178"/>
      <c r="AH137" s="170"/>
      <c r="AI137" s="171"/>
      <c r="AJ137" s="170"/>
      <c r="AK137" s="178"/>
      <c r="AL137" s="170"/>
      <c r="AM137" s="178"/>
      <c r="AN137" s="170"/>
      <c r="AO137" s="178"/>
      <c r="AP137" s="170"/>
      <c r="AQ137" s="178"/>
      <c r="AR137" s="183"/>
      <c r="AS137" s="184"/>
      <c r="AT137" s="182">
        <v>4.7555899999999998</v>
      </c>
      <c r="AU137" s="185"/>
      <c r="AV137" s="185"/>
      <c r="AW137" s="170"/>
      <c r="AX137" s="178"/>
      <c r="AY137" s="185"/>
      <c r="AZ137" s="182"/>
      <c r="BA137" s="178"/>
      <c r="BB137" s="181">
        <v>6</v>
      </c>
      <c r="BC137" s="178">
        <v>14.2639</v>
      </c>
      <c r="BD137" s="185">
        <v>7.633</v>
      </c>
      <c r="BE137" s="167">
        <v>1E-3</v>
      </c>
      <c r="BF137" s="168">
        <v>2.6970000000000001</v>
      </c>
      <c r="BG137" s="169"/>
      <c r="BH137" s="168"/>
      <c r="BI137" s="169"/>
      <c r="BJ137" s="168"/>
      <c r="BK137" s="169"/>
      <c r="BL137" s="168"/>
      <c r="BM137" s="169">
        <v>1</v>
      </c>
      <c r="BN137" s="168">
        <v>3.569</v>
      </c>
      <c r="BO137" s="169">
        <v>16</v>
      </c>
      <c r="BP137" s="168">
        <v>19.786000000000001</v>
      </c>
      <c r="BQ137" s="169"/>
      <c r="BR137" s="168"/>
      <c r="BS137" s="169"/>
      <c r="BT137" s="168"/>
      <c r="BU137" s="169"/>
      <c r="BV137" s="168"/>
      <c r="BW137" s="169">
        <f t="shared" si="12"/>
        <v>54.991660000000003</v>
      </c>
      <c r="BX137" s="170">
        <f t="shared" si="15"/>
        <v>26.052</v>
      </c>
      <c r="BY137" s="171">
        <f t="shared" si="16"/>
        <v>0</v>
      </c>
      <c r="BZ137" s="172">
        <f t="shared" ref="BZ137:BZ200" si="17">BW137+BX137+BY137</f>
        <v>81.043660000000003</v>
      </c>
    </row>
    <row r="138" spans="1:78" ht="18.75" customHeight="1" x14ac:dyDescent="0.3">
      <c r="A138" s="149">
        <f t="shared" si="14"/>
        <v>126</v>
      </c>
      <c r="B138" s="173" t="s">
        <v>206</v>
      </c>
      <c r="C138" s="174">
        <v>1994</v>
      </c>
      <c r="D138" s="174">
        <v>9</v>
      </c>
      <c r="E138" s="174">
        <v>36</v>
      </c>
      <c r="F138" s="175">
        <v>1547.5</v>
      </c>
      <c r="G138" s="175">
        <v>1547.5</v>
      </c>
      <c r="H138" s="174">
        <v>1</v>
      </c>
      <c r="I138" s="176">
        <v>6.4</v>
      </c>
      <c r="J138" s="177">
        <v>6.95</v>
      </c>
      <c r="K138" s="155">
        <f t="shared" ref="K138:K158" si="18">((F138*I138*6)+(F138*J138*6))/1000</f>
        <v>123.95475</v>
      </c>
      <c r="L138" s="156">
        <f t="shared" ref="L138:L201" si="19">K138*0.9535</f>
        <v>118.190854125</v>
      </c>
      <c r="M138" s="170"/>
      <c r="N138" s="178"/>
      <c r="O138" s="179"/>
      <c r="P138" s="170"/>
      <c r="Q138" s="178"/>
      <c r="R138" s="180"/>
      <c r="S138" s="181"/>
      <c r="T138" s="178"/>
      <c r="U138" s="181"/>
      <c r="V138" s="178"/>
      <c r="W138" s="170"/>
      <c r="X138" s="178"/>
      <c r="Y138" s="182"/>
      <c r="Z138" s="178"/>
      <c r="AA138" s="170"/>
      <c r="AB138" s="181"/>
      <c r="AC138" s="178"/>
      <c r="AD138" s="170"/>
      <c r="AE138" s="178"/>
      <c r="AF138" s="170"/>
      <c r="AG138" s="178"/>
      <c r="AH138" s="170"/>
      <c r="AI138" s="171"/>
      <c r="AJ138" s="170"/>
      <c r="AK138" s="178"/>
      <c r="AL138" s="170"/>
      <c r="AM138" s="178"/>
      <c r="AN138" s="170"/>
      <c r="AO138" s="178"/>
      <c r="AP138" s="170"/>
      <c r="AQ138" s="178"/>
      <c r="AR138" s="183"/>
      <c r="AS138" s="184"/>
      <c r="AT138" s="182"/>
      <c r="AU138" s="185"/>
      <c r="AV138" s="185"/>
      <c r="AW138" s="170"/>
      <c r="AX138" s="178"/>
      <c r="AY138" s="185"/>
      <c r="AZ138" s="182"/>
      <c r="BA138" s="178"/>
      <c r="BB138" s="181"/>
      <c r="BC138" s="178"/>
      <c r="BD138" s="185">
        <v>28.53886</v>
      </c>
      <c r="BE138" s="167"/>
      <c r="BF138" s="168"/>
      <c r="BG138" s="169"/>
      <c r="BH138" s="168"/>
      <c r="BI138" s="169"/>
      <c r="BJ138" s="168"/>
      <c r="BK138" s="169"/>
      <c r="BL138" s="168"/>
      <c r="BM138" s="169"/>
      <c r="BN138" s="168"/>
      <c r="BO138" s="169">
        <v>1</v>
      </c>
      <c r="BP138" s="168">
        <v>2.4620000000000002</v>
      </c>
      <c r="BQ138" s="169"/>
      <c r="BR138" s="168"/>
      <c r="BS138" s="169"/>
      <c r="BT138" s="168"/>
      <c r="BU138" s="169"/>
      <c r="BV138" s="168"/>
      <c r="BW138" s="169">
        <f t="shared" ref="BW138:BW201" si="20">N138+O138+Q138+T138+Z138+V138+X138+AC138+AE138+AG138+AI138+AK138+AM138+AO138+AQ138+AS138+AT138+AU138+AV138+AX138+AY138+BA138+BC138+BD138</f>
        <v>28.53886</v>
      </c>
      <c r="BX138" s="170">
        <f t="shared" si="15"/>
        <v>2.4620000000000002</v>
      </c>
      <c r="BY138" s="171">
        <f t="shared" si="16"/>
        <v>0</v>
      </c>
      <c r="BZ138" s="172">
        <f t="shared" si="17"/>
        <v>31.000859999999999</v>
      </c>
    </row>
    <row r="139" spans="1:78" ht="18.75" customHeight="1" x14ac:dyDescent="0.3">
      <c r="A139" s="149">
        <f t="shared" si="14"/>
        <v>127</v>
      </c>
      <c r="B139" s="173" t="s">
        <v>207</v>
      </c>
      <c r="C139" s="174">
        <v>1982</v>
      </c>
      <c r="D139" s="174">
        <v>9</v>
      </c>
      <c r="E139" s="174">
        <v>358</v>
      </c>
      <c r="F139" s="175">
        <v>17403.099999999999</v>
      </c>
      <c r="G139" s="175">
        <v>17403.099999999999</v>
      </c>
      <c r="H139" s="174">
        <v>10</v>
      </c>
      <c r="I139" s="176">
        <v>6.4</v>
      </c>
      <c r="J139" s="177">
        <v>6.95</v>
      </c>
      <c r="K139" s="155">
        <f t="shared" si="18"/>
        <v>1393.98831</v>
      </c>
      <c r="L139" s="156">
        <f t="shared" si="19"/>
        <v>1329.1678535849999</v>
      </c>
      <c r="M139" s="170">
        <v>1.7999999999999999E-2</v>
      </c>
      <c r="N139" s="178">
        <v>10.013</v>
      </c>
      <c r="O139" s="179"/>
      <c r="P139" s="170"/>
      <c r="Q139" s="178"/>
      <c r="R139" s="180"/>
      <c r="S139" s="181"/>
      <c r="T139" s="178"/>
      <c r="U139" s="181"/>
      <c r="V139" s="178"/>
      <c r="W139" s="170"/>
      <c r="X139" s="178"/>
      <c r="Y139" s="182"/>
      <c r="Z139" s="178"/>
      <c r="AA139" s="170"/>
      <c r="AB139" s="181"/>
      <c r="AC139" s="178"/>
      <c r="AD139" s="170"/>
      <c r="AE139" s="178"/>
      <c r="AF139" s="170"/>
      <c r="AG139" s="178"/>
      <c r="AH139" s="170"/>
      <c r="AI139" s="171"/>
      <c r="AJ139" s="170"/>
      <c r="AK139" s="178"/>
      <c r="AL139" s="170"/>
      <c r="AM139" s="178"/>
      <c r="AN139" s="170">
        <v>1</v>
      </c>
      <c r="AO139" s="178">
        <v>4.7439999999999998</v>
      </c>
      <c r="AP139" s="170"/>
      <c r="AQ139" s="178"/>
      <c r="AR139" s="183">
        <v>8</v>
      </c>
      <c r="AS139" s="184">
        <v>7.7910000000000004</v>
      </c>
      <c r="AT139" s="188"/>
      <c r="AU139" s="185"/>
      <c r="AV139" s="185"/>
      <c r="AW139" s="170"/>
      <c r="AX139" s="178"/>
      <c r="AY139" s="185"/>
      <c r="AZ139" s="182"/>
      <c r="BA139" s="178"/>
      <c r="BB139" s="181"/>
      <c r="BC139" s="178"/>
      <c r="BD139" s="185">
        <v>49.405999999999999</v>
      </c>
      <c r="BE139" s="167">
        <v>1.4999999999999999E-2</v>
      </c>
      <c r="BF139" s="168">
        <v>41.378999999999998</v>
      </c>
      <c r="BG139" s="169">
        <v>8.0000000000000002E-3</v>
      </c>
      <c r="BH139" s="168">
        <v>22.231999999999999</v>
      </c>
      <c r="BI139" s="169">
        <v>3.5000000000000003E-2</v>
      </c>
      <c r="BJ139" s="168">
        <v>86.486000000000004</v>
      </c>
      <c r="BK139" s="169">
        <v>0.01</v>
      </c>
      <c r="BL139" s="168">
        <v>34.634</v>
      </c>
      <c r="BM139" s="169">
        <v>2</v>
      </c>
      <c r="BN139" s="168">
        <v>6.7869999999999999</v>
      </c>
      <c r="BO139" s="169">
        <v>46</v>
      </c>
      <c r="BP139" s="168">
        <v>79.292000000000002</v>
      </c>
      <c r="BQ139" s="169"/>
      <c r="BR139" s="168"/>
      <c r="BS139" s="169">
        <v>1</v>
      </c>
      <c r="BT139" s="168">
        <v>1.518</v>
      </c>
      <c r="BU139" s="169">
        <v>7</v>
      </c>
      <c r="BV139" s="168">
        <v>36.792000000000002</v>
      </c>
      <c r="BW139" s="169">
        <f t="shared" si="20"/>
        <v>71.954000000000008</v>
      </c>
      <c r="BX139" s="170">
        <f t="shared" si="15"/>
        <v>270.81</v>
      </c>
      <c r="BY139" s="171">
        <f t="shared" si="16"/>
        <v>38.31</v>
      </c>
      <c r="BZ139" s="172">
        <f t="shared" si="17"/>
        <v>381.07400000000001</v>
      </c>
    </row>
    <row r="140" spans="1:78" ht="18.75" customHeight="1" x14ac:dyDescent="0.3">
      <c r="A140" s="149">
        <f t="shared" si="14"/>
        <v>128</v>
      </c>
      <c r="B140" s="173" t="s">
        <v>208</v>
      </c>
      <c r="C140" s="174">
        <v>1983</v>
      </c>
      <c r="D140" s="174">
        <v>5</v>
      </c>
      <c r="E140" s="174">
        <v>75</v>
      </c>
      <c r="F140" s="175">
        <v>3444.5</v>
      </c>
      <c r="G140" s="175">
        <v>3444.5</v>
      </c>
      <c r="H140" s="174">
        <v>5</v>
      </c>
      <c r="I140" s="176">
        <v>6.4</v>
      </c>
      <c r="J140" s="177">
        <v>6.95</v>
      </c>
      <c r="K140" s="155">
        <f t="shared" si="18"/>
        <v>275.90445000000005</v>
      </c>
      <c r="L140" s="156">
        <f t="shared" si="19"/>
        <v>263.07489307500003</v>
      </c>
      <c r="M140" s="170"/>
      <c r="N140" s="178"/>
      <c r="O140" s="179"/>
      <c r="P140" s="170">
        <v>0.16</v>
      </c>
      <c r="Q140" s="178">
        <v>83.361000000000004</v>
      </c>
      <c r="R140" s="180"/>
      <c r="S140" s="181"/>
      <c r="T140" s="178"/>
      <c r="U140" s="181"/>
      <c r="V140" s="178"/>
      <c r="W140" s="170">
        <v>0.111</v>
      </c>
      <c r="X140" s="178">
        <v>87.683909999999997</v>
      </c>
      <c r="Y140" s="182"/>
      <c r="Z140" s="178"/>
      <c r="AA140" s="170">
        <v>0.46</v>
      </c>
      <c r="AB140" s="181">
        <v>5</v>
      </c>
      <c r="AC140" s="178">
        <v>758.39400000000001</v>
      </c>
      <c r="AD140" s="170"/>
      <c r="AE140" s="178"/>
      <c r="AF140" s="170"/>
      <c r="AG140" s="178"/>
      <c r="AH140" s="170"/>
      <c r="AI140" s="171"/>
      <c r="AJ140" s="170"/>
      <c r="AK140" s="178"/>
      <c r="AL140" s="170"/>
      <c r="AM140" s="178"/>
      <c r="AN140" s="170"/>
      <c r="AO140" s="178"/>
      <c r="AP140" s="170"/>
      <c r="AQ140" s="178"/>
      <c r="AR140" s="183">
        <v>1</v>
      </c>
      <c r="AS140" s="184">
        <v>0.873</v>
      </c>
      <c r="AT140" s="182"/>
      <c r="AU140" s="185"/>
      <c r="AV140" s="185"/>
      <c r="AW140" s="170"/>
      <c r="AX140" s="178"/>
      <c r="AY140" s="185"/>
      <c r="AZ140" s="182"/>
      <c r="BA140" s="178"/>
      <c r="BB140" s="181"/>
      <c r="BC140" s="178"/>
      <c r="BD140" s="185">
        <v>11.815</v>
      </c>
      <c r="BE140" s="167">
        <v>2E-3</v>
      </c>
      <c r="BF140" s="168">
        <v>2.5</v>
      </c>
      <c r="BG140" s="169"/>
      <c r="BH140" s="168"/>
      <c r="BI140" s="169">
        <v>4.0000000000000001E-3</v>
      </c>
      <c r="BJ140" s="168">
        <v>11.445</v>
      </c>
      <c r="BK140" s="169">
        <v>6.0000000000000001E-3</v>
      </c>
      <c r="BL140" s="168">
        <v>17.013999999999999</v>
      </c>
      <c r="BM140" s="169">
        <v>4</v>
      </c>
      <c r="BN140" s="168">
        <v>10.419</v>
      </c>
      <c r="BO140" s="169">
        <v>8</v>
      </c>
      <c r="BP140" s="168">
        <v>10.472</v>
      </c>
      <c r="BQ140" s="169">
        <v>0.02</v>
      </c>
      <c r="BR140" s="168">
        <v>10.019</v>
      </c>
      <c r="BS140" s="169"/>
      <c r="BT140" s="168"/>
      <c r="BU140" s="169"/>
      <c r="BV140" s="168"/>
      <c r="BW140" s="169">
        <f t="shared" si="20"/>
        <v>942.12691000000018</v>
      </c>
      <c r="BX140" s="170">
        <f t="shared" si="15"/>
        <v>51.85</v>
      </c>
      <c r="BY140" s="171">
        <f t="shared" si="16"/>
        <v>10.019</v>
      </c>
      <c r="BZ140" s="172">
        <f t="shared" si="17"/>
        <v>1003.9959100000002</v>
      </c>
    </row>
    <row r="141" spans="1:78" ht="18.75" customHeight="1" x14ac:dyDescent="0.3">
      <c r="A141" s="149">
        <f t="shared" si="14"/>
        <v>129</v>
      </c>
      <c r="B141" s="173" t="s">
        <v>209</v>
      </c>
      <c r="C141" s="174">
        <v>1983</v>
      </c>
      <c r="D141" s="174">
        <v>5</v>
      </c>
      <c r="E141" s="174">
        <v>75</v>
      </c>
      <c r="F141" s="175">
        <v>3498.3</v>
      </c>
      <c r="G141" s="175">
        <v>3498.3</v>
      </c>
      <c r="H141" s="174">
        <v>5</v>
      </c>
      <c r="I141" s="176">
        <v>6.4</v>
      </c>
      <c r="J141" s="177">
        <v>6.95</v>
      </c>
      <c r="K141" s="155">
        <f t="shared" si="18"/>
        <v>280.21383000000009</v>
      </c>
      <c r="L141" s="156">
        <f t="shared" si="19"/>
        <v>267.18388690500007</v>
      </c>
      <c r="M141" s="170"/>
      <c r="N141" s="178"/>
      <c r="O141" s="179"/>
      <c r="P141" s="170"/>
      <c r="Q141" s="178"/>
      <c r="R141" s="180"/>
      <c r="S141" s="181"/>
      <c r="T141" s="178"/>
      <c r="U141" s="181"/>
      <c r="V141" s="178"/>
      <c r="W141" s="170"/>
      <c r="X141" s="178"/>
      <c r="Y141" s="182"/>
      <c r="Z141" s="178"/>
      <c r="AA141" s="170"/>
      <c r="AB141" s="181"/>
      <c r="AC141" s="178"/>
      <c r="AD141" s="170"/>
      <c r="AE141" s="178"/>
      <c r="AF141" s="170"/>
      <c r="AG141" s="178"/>
      <c r="AH141" s="170"/>
      <c r="AI141" s="171"/>
      <c r="AJ141" s="170"/>
      <c r="AK141" s="178"/>
      <c r="AL141" s="170"/>
      <c r="AM141" s="178"/>
      <c r="AN141" s="170"/>
      <c r="AO141" s="178"/>
      <c r="AP141" s="170"/>
      <c r="AQ141" s="178"/>
      <c r="AR141" s="183">
        <v>4</v>
      </c>
      <c r="AS141" s="184">
        <v>2.5469499999999998</v>
      </c>
      <c r="AT141" s="182"/>
      <c r="AU141" s="185"/>
      <c r="AV141" s="185"/>
      <c r="AW141" s="170"/>
      <c r="AX141" s="178"/>
      <c r="AY141" s="185"/>
      <c r="AZ141" s="182"/>
      <c r="BA141" s="178"/>
      <c r="BB141" s="181"/>
      <c r="BC141" s="178"/>
      <c r="BD141" s="185">
        <v>23.41</v>
      </c>
      <c r="BE141" s="167">
        <v>2E-3</v>
      </c>
      <c r="BF141" s="168">
        <v>5.258</v>
      </c>
      <c r="BG141" s="169"/>
      <c r="BH141" s="168"/>
      <c r="BI141" s="169">
        <v>2E-3</v>
      </c>
      <c r="BJ141" s="168">
        <v>14.81</v>
      </c>
      <c r="BK141" s="169">
        <v>4.7999999999999996E-3</v>
      </c>
      <c r="BL141" s="168">
        <v>13.411</v>
      </c>
      <c r="BM141" s="169"/>
      <c r="BN141" s="168"/>
      <c r="BO141" s="169">
        <v>31</v>
      </c>
      <c r="BP141" s="168">
        <v>44.567</v>
      </c>
      <c r="BQ141" s="169"/>
      <c r="BR141" s="168"/>
      <c r="BS141" s="169">
        <v>1</v>
      </c>
      <c r="BT141" s="168">
        <v>1.1479999999999999</v>
      </c>
      <c r="BU141" s="169"/>
      <c r="BV141" s="168"/>
      <c r="BW141" s="169">
        <f t="shared" si="20"/>
        <v>25.956949999999999</v>
      </c>
      <c r="BX141" s="170">
        <f t="shared" si="15"/>
        <v>78.045999999999992</v>
      </c>
      <c r="BY141" s="171">
        <f t="shared" si="16"/>
        <v>1.1479999999999999</v>
      </c>
      <c r="BZ141" s="172">
        <f t="shared" si="17"/>
        <v>105.15094999999999</v>
      </c>
    </row>
    <row r="142" spans="1:78" ht="18.75" customHeight="1" x14ac:dyDescent="0.3">
      <c r="A142" s="149">
        <f t="shared" ref="A142:A205" si="21">A141+1</f>
        <v>130</v>
      </c>
      <c r="B142" s="173" t="s">
        <v>210</v>
      </c>
      <c r="C142" s="174"/>
      <c r="D142" s="174">
        <v>5</v>
      </c>
      <c r="E142" s="174"/>
      <c r="F142" s="175">
        <v>3410.2</v>
      </c>
      <c r="G142" s="175">
        <v>3410.2</v>
      </c>
      <c r="H142" s="174">
        <v>2</v>
      </c>
      <c r="I142" s="176">
        <v>6.4</v>
      </c>
      <c r="J142" s="177">
        <v>6.95</v>
      </c>
      <c r="K142" s="155">
        <f t="shared" si="18"/>
        <v>273.15702000000005</v>
      </c>
      <c r="L142" s="156">
        <f t="shared" si="19"/>
        <v>260.45521857000006</v>
      </c>
      <c r="M142" s="170"/>
      <c r="N142" s="178"/>
      <c r="O142" s="179"/>
      <c r="P142" s="170"/>
      <c r="Q142" s="178"/>
      <c r="R142" s="180"/>
      <c r="S142" s="181"/>
      <c r="T142" s="178"/>
      <c r="U142" s="181"/>
      <c r="V142" s="178"/>
      <c r="W142" s="170"/>
      <c r="X142" s="178"/>
      <c r="Y142" s="182"/>
      <c r="Z142" s="178"/>
      <c r="AA142" s="170"/>
      <c r="AB142" s="181"/>
      <c r="AC142" s="178"/>
      <c r="AD142" s="170"/>
      <c r="AE142" s="178"/>
      <c r="AF142" s="170"/>
      <c r="AG142" s="178"/>
      <c r="AH142" s="170"/>
      <c r="AI142" s="171"/>
      <c r="AJ142" s="170"/>
      <c r="AK142" s="178"/>
      <c r="AL142" s="170"/>
      <c r="AM142" s="178"/>
      <c r="AN142" s="170"/>
      <c r="AO142" s="178"/>
      <c r="AP142" s="170"/>
      <c r="AQ142" s="178"/>
      <c r="AR142" s="183"/>
      <c r="AS142" s="184"/>
      <c r="AT142" s="182"/>
      <c r="AU142" s="185"/>
      <c r="AV142" s="185"/>
      <c r="AW142" s="170"/>
      <c r="AX142" s="178"/>
      <c r="AY142" s="185"/>
      <c r="AZ142" s="182"/>
      <c r="BA142" s="178"/>
      <c r="BB142" s="181"/>
      <c r="BC142" s="178"/>
      <c r="BD142" s="185">
        <v>7.7466699999999999</v>
      </c>
      <c r="BE142" s="167"/>
      <c r="BF142" s="168"/>
      <c r="BG142" s="169"/>
      <c r="BH142" s="168"/>
      <c r="BI142" s="169"/>
      <c r="BJ142" s="168"/>
      <c r="BK142" s="169"/>
      <c r="BL142" s="168"/>
      <c r="BM142" s="169"/>
      <c r="BN142" s="168"/>
      <c r="BO142" s="169">
        <v>18</v>
      </c>
      <c r="BP142" s="168">
        <v>21.619</v>
      </c>
      <c r="BQ142" s="169"/>
      <c r="BR142" s="168"/>
      <c r="BS142" s="169"/>
      <c r="BT142" s="168"/>
      <c r="BU142" s="169">
        <v>2</v>
      </c>
      <c r="BV142" s="168">
        <v>10.42</v>
      </c>
      <c r="BW142" s="169">
        <f t="shared" si="20"/>
        <v>7.7466699999999999</v>
      </c>
      <c r="BX142" s="170">
        <f t="shared" ref="BX142:BX205" si="22">BF142+BH142+BJ142+BL142+BN142+BP142</f>
        <v>21.619</v>
      </c>
      <c r="BY142" s="171">
        <f t="shared" si="16"/>
        <v>10.42</v>
      </c>
      <c r="BZ142" s="172">
        <f t="shared" si="17"/>
        <v>39.785670000000003</v>
      </c>
    </row>
    <row r="143" spans="1:78" ht="18.75" customHeight="1" x14ac:dyDescent="0.3">
      <c r="A143" s="149">
        <f t="shared" si="21"/>
        <v>131</v>
      </c>
      <c r="B143" s="173" t="s">
        <v>211</v>
      </c>
      <c r="C143" s="174">
        <v>1983</v>
      </c>
      <c r="D143" s="174">
        <v>9</v>
      </c>
      <c r="E143" s="174">
        <v>287</v>
      </c>
      <c r="F143" s="175">
        <v>14099.7</v>
      </c>
      <c r="G143" s="175">
        <v>14099.7</v>
      </c>
      <c r="H143" s="174">
        <v>8</v>
      </c>
      <c r="I143" s="176">
        <v>6.4</v>
      </c>
      <c r="J143" s="177">
        <v>6.95</v>
      </c>
      <c r="K143" s="155">
        <f t="shared" si="18"/>
        <v>1129.3859700000003</v>
      </c>
      <c r="L143" s="156">
        <f t="shared" si="19"/>
        <v>1076.8695223950003</v>
      </c>
      <c r="M143" s="170"/>
      <c r="N143" s="178"/>
      <c r="O143" s="179"/>
      <c r="P143" s="170">
        <v>7.3999999999999996E-2</v>
      </c>
      <c r="Q143" s="178">
        <v>76.450999999999993</v>
      </c>
      <c r="R143" s="180"/>
      <c r="S143" s="181"/>
      <c r="T143" s="178"/>
      <c r="U143" s="181"/>
      <c r="V143" s="178"/>
      <c r="W143" s="170">
        <v>6.3E-2</v>
      </c>
      <c r="X143" s="178">
        <v>33.674999999999997</v>
      </c>
      <c r="Y143" s="182"/>
      <c r="Z143" s="178"/>
      <c r="AA143" s="170"/>
      <c r="AB143" s="181"/>
      <c r="AC143" s="178"/>
      <c r="AD143" s="170"/>
      <c r="AE143" s="178"/>
      <c r="AF143" s="170"/>
      <c r="AG143" s="178"/>
      <c r="AH143" s="170"/>
      <c r="AI143" s="171"/>
      <c r="AJ143" s="170"/>
      <c r="AK143" s="178"/>
      <c r="AL143" s="170"/>
      <c r="AM143" s="178"/>
      <c r="AN143" s="170">
        <v>2</v>
      </c>
      <c r="AO143" s="178">
        <v>2.0550000000000002</v>
      </c>
      <c r="AP143" s="170"/>
      <c r="AQ143" s="178"/>
      <c r="AR143" s="183"/>
      <c r="AS143" s="184"/>
      <c r="AT143" s="182"/>
      <c r="AU143" s="185"/>
      <c r="AV143" s="185"/>
      <c r="AW143" s="170"/>
      <c r="AX143" s="178"/>
      <c r="AY143" s="185"/>
      <c r="AZ143" s="182"/>
      <c r="BA143" s="178"/>
      <c r="BB143" s="181">
        <v>6</v>
      </c>
      <c r="BC143" s="178">
        <v>3.14</v>
      </c>
      <c r="BD143" s="185">
        <v>71.853999999999999</v>
      </c>
      <c r="BE143" s="167">
        <v>3.0000000000000001E-3</v>
      </c>
      <c r="BF143" s="168">
        <v>8.9969999999999999</v>
      </c>
      <c r="BG143" s="169">
        <v>0.01</v>
      </c>
      <c r="BH143" s="168">
        <v>31.157</v>
      </c>
      <c r="BI143" s="169">
        <v>6.2E-2</v>
      </c>
      <c r="BJ143" s="168">
        <v>76.042000000000002</v>
      </c>
      <c r="BK143" s="169">
        <v>8.9999999999999993E-3</v>
      </c>
      <c r="BL143" s="168">
        <v>15.692</v>
      </c>
      <c r="BM143" s="169">
        <v>6</v>
      </c>
      <c r="BN143" s="168">
        <v>23.972999999999999</v>
      </c>
      <c r="BO143" s="169">
        <v>43</v>
      </c>
      <c r="BP143" s="168">
        <v>65.742999999999995</v>
      </c>
      <c r="BQ143" s="169">
        <v>7.0000000000000001E-3</v>
      </c>
      <c r="BR143" s="168">
        <v>2.7829999999999999</v>
      </c>
      <c r="BS143" s="169">
        <v>31</v>
      </c>
      <c r="BT143" s="168">
        <v>51.551000000000002</v>
      </c>
      <c r="BU143" s="169">
        <v>1</v>
      </c>
      <c r="BV143" s="168">
        <v>5.2110000000000003</v>
      </c>
      <c r="BW143" s="169">
        <f t="shared" si="20"/>
        <v>187.17500000000001</v>
      </c>
      <c r="BX143" s="170">
        <f t="shared" si="22"/>
        <v>221.60399999999998</v>
      </c>
      <c r="BY143" s="171">
        <f t="shared" ref="BY143:BY206" si="23">BR143+BT143+BV143</f>
        <v>59.545000000000002</v>
      </c>
      <c r="BZ143" s="172">
        <f t="shared" si="17"/>
        <v>468.32400000000001</v>
      </c>
    </row>
    <row r="144" spans="1:78" ht="18.75" customHeight="1" x14ac:dyDescent="0.3">
      <c r="A144" s="149">
        <f t="shared" si="21"/>
        <v>132</v>
      </c>
      <c r="B144" s="173" t="s">
        <v>212</v>
      </c>
      <c r="C144" s="174">
        <v>1997</v>
      </c>
      <c r="D144" s="174">
        <v>9</v>
      </c>
      <c r="E144" s="174">
        <v>36</v>
      </c>
      <c r="F144" s="175">
        <v>2152.1999999999998</v>
      </c>
      <c r="G144" s="175">
        <v>2152.1999999999998</v>
      </c>
      <c r="H144" s="174">
        <v>1</v>
      </c>
      <c r="I144" s="176">
        <v>6.4</v>
      </c>
      <c r="J144" s="177">
        <v>6.95</v>
      </c>
      <c r="K144" s="155">
        <f t="shared" si="18"/>
        <v>172.39121999999998</v>
      </c>
      <c r="L144" s="156">
        <f t="shared" si="19"/>
        <v>164.37502826999997</v>
      </c>
      <c r="M144" s="170"/>
      <c r="N144" s="178"/>
      <c r="O144" s="179"/>
      <c r="P144" s="170"/>
      <c r="Q144" s="178"/>
      <c r="R144" s="180"/>
      <c r="S144" s="181"/>
      <c r="T144" s="178"/>
      <c r="U144" s="181"/>
      <c r="V144" s="178"/>
      <c r="W144" s="170">
        <v>5.0000000000000001E-3</v>
      </c>
      <c r="X144" s="178">
        <v>1.9599950000000002</v>
      </c>
      <c r="Y144" s="182"/>
      <c r="Z144" s="178"/>
      <c r="AA144" s="170"/>
      <c r="AB144" s="181"/>
      <c r="AC144" s="178"/>
      <c r="AD144" s="170"/>
      <c r="AE144" s="178"/>
      <c r="AF144" s="170"/>
      <c r="AG144" s="178"/>
      <c r="AH144" s="170"/>
      <c r="AI144" s="171"/>
      <c r="AJ144" s="170"/>
      <c r="AK144" s="178"/>
      <c r="AL144" s="170"/>
      <c r="AM144" s="178"/>
      <c r="AN144" s="170"/>
      <c r="AO144" s="178"/>
      <c r="AP144" s="170"/>
      <c r="AQ144" s="178"/>
      <c r="AR144" s="183"/>
      <c r="AS144" s="184"/>
      <c r="AT144" s="182"/>
      <c r="AU144" s="185"/>
      <c r="AV144" s="185"/>
      <c r="AW144" s="170"/>
      <c r="AX144" s="178"/>
      <c r="AY144" s="185"/>
      <c r="AZ144" s="182"/>
      <c r="BA144" s="178"/>
      <c r="BB144" s="181">
        <v>24</v>
      </c>
      <c r="BC144" s="178">
        <v>16.951000000000001</v>
      </c>
      <c r="BD144" s="185"/>
      <c r="BE144" s="167"/>
      <c r="BF144" s="168"/>
      <c r="BG144" s="169"/>
      <c r="BH144" s="168"/>
      <c r="BI144" s="169"/>
      <c r="BJ144" s="168"/>
      <c r="BK144" s="169"/>
      <c r="BL144" s="168"/>
      <c r="BM144" s="169"/>
      <c r="BN144" s="168"/>
      <c r="BO144" s="169">
        <v>1</v>
      </c>
      <c r="BP144" s="168">
        <v>3.5</v>
      </c>
      <c r="BQ144" s="169"/>
      <c r="BR144" s="168"/>
      <c r="BS144" s="169"/>
      <c r="BT144" s="168"/>
      <c r="BU144" s="169"/>
      <c r="BV144" s="168"/>
      <c r="BW144" s="169">
        <f t="shared" si="20"/>
        <v>18.910995</v>
      </c>
      <c r="BX144" s="170">
        <f t="shared" si="22"/>
        <v>3.5</v>
      </c>
      <c r="BY144" s="171">
        <f t="shared" si="23"/>
        <v>0</v>
      </c>
      <c r="BZ144" s="172">
        <f t="shared" si="17"/>
        <v>22.410995</v>
      </c>
    </row>
    <row r="145" spans="1:78" ht="18.75" customHeight="1" x14ac:dyDescent="0.3">
      <c r="A145" s="149">
        <f t="shared" si="21"/>
        <v>133</v>
      </c>
      <c r="B145" s="173" t="s">
        <v>213</v>
      </c>
      <c r="C145" s="174">
        <v>1997</v>
      </c>
      <c r="D145" s="174">
        <v>9</v>
      </c>
      <c r="E145" s="174">
        <v>36</v>
      </c>
      <c r="F145" s="175">
        <v>1580.5</v>
      </c>
      <c r="G145" s="175">
        <v>1580.5</v>
      </c>
      <c r="H145" s="174">
        <v>1</v>
      </c>
      <c r="I145" s="176">
        <v>6.4</v>
      </c>
      <c r="J145" s="177">
        <v>6.95</v>
      </c>
      <c r="K145" s="155">
        <f t="shared" si="18"/>
        <v>126.59805000000001</v>
      </c>
      <c r="L145" s="156">
        <f t="shared" si="19"/>
        <v>120.71124067500001</v>
      </c>
      <c r="M145" s="170"/>
      <c r="N145" s="178"/>
      <c r="O145" s="179"/>
      <c r="P145" s="170">
        <v>7.3999999999999996E-2</v>
      </c>
      <c r="Q145" s="178">
        <v>51.677</v>
      </c>
      <c r="R145" s="180"/>
      <c r="S145" s="181"/>
      <c r="T145" s="178"/>
      <c r="U145" s="181"/>
      <c r="V145" s="178"/>
      <c r="W145" s="170"/>
      <c r="X145" s="178"/>
      <c r="Y145" s="182"/>
      <c r="Z145" s="178"/>
      <c r="AA145" s="170">
        <v>0.28399999999999997</v>
      </c>
      <c r="AB145" s="181">
        <v>1</v>
      </c>
      <c r="AC145" s="178">
        <v>302.43799999999999</v>
      </c>
      <c r="AD145" s="170"/>
      <c r="AE145" s="178"/>
      <c r="AF145" s="170"/>
      <c r="AG145" s="178"/>
      <c r="AH145" s="170"/>
      <c r="AI145" s="171"/>
      <c r="AJ145" s="170"/>
      <c r="AK145" s="178"/>
      <c r="AL145" s="170"/>
      <c r="AM145" s="178"/>
      <c r="AN145" s="170"/>
      <c r="AO145" s="178"/>
      <c r="AP145" s="170"/>
      <c r="AQ145" s="178"/>
      <c r="AR145" s="183"/>
      <c r="AS145" s="184"/>
      <c r="AT145" s="182"/>
      <c r="AU145" s="185"/>
      <c r="AV145" s="185"/>
      <c r="AW145" s="170"/>
      <c r="AX145" s="178"/>
      <c r="AY145" s="185"/>
      <c r="AZ145" s="182"/>
      <c r="BA145" s="178"/>
      <c r="BB145" s="181"/>
      <c r="BC145" s="178"/>
      <c r="BD145" s="185">
        <v>0.69652000000000003</v>
      </c>
      <c r="BE145" s="167">
        <v>8.0000000000000002E-3</v>
      </c>
      <c r="BF145" s="168">
        <v>20.094999999999999</v>
      </c>
      <c r="BG145" s="169"/>
      <c r="BH145" s="168"/>
      <c r="BI145" s="169"/>
      <c r="BJ145" s="168"/>
      <c r="BK145" s="169">
        <v>4.0000000000000001E-3</v>
      </c>
      <c r="BL145" s="168">
        <v>9.0120000000000005</v>
      </c>
      <c r="BM145" s="169"/>
      <c r="BN145" s="168"/>
      <c r="BO145" s="169">
        <v>2</v>
      </c>
      <c r="BP145" s="168">
        <v>2.8855200000000001</v>
      </c>
      <c r="BQ145" s="169"/>
      <c r="BR145" s="168"/>
      <c r="BS145" s="169"/>
      <c r="BT145" s="168"/>
      <c r="BU145" s="169"/>
      <c r="BV145" s="168"/>
      <c r="BW145" s="169">
        <f t="shared" si="20"/>
        <v>354.81152000000003</v>
      </c>
      <c r="BX145" s="170">
        <f t="shared" si="22"/>
        <v>31.992519999999999</v>
      </c>
      <c r="BY145" s="171">
        <f t="shared" si="23"/>
        <v>0</v>
      </c>
      <c r="BZ145" s="172">
        <f t="shared" si="17"/>
        <v>386.80404000000004</v>
      </c>
    </row>
    <row r="146" spans="1:78" ht="18.75" customHeight="1" x14ac:dyDescent="0.3">
      <c r="A146" s="149">
        <f t="shared" si="21"/>
        <v>134</v>
      </c>
      <c r="B146" s="173" t="s">
        <v>214</v>
      </c>
      <c r="C146" s="174">
        <v>1998</v>
      </c>
      <c r="D146" s="174">
        <v>9</v>
      </c>
      <c r="E146" s="174">
        <v>72</v>
      </c>
      <c r="F146" s="175">
        <v>4137.8999999999996</v>
      </c>
      <c r="G146" s="175">
        <v>4137.8999999999996</v>
      </c>
      <c r="H146" s="174">
        <v>2</v>
      </c>
      <c r="I146" s="176">
        <v>6.4</v>
      </c>
      <c r="J146" s="177">
        <v>6.95</v>
      </c>
      <c r="K146" s="155">
        <f t="shared" si="18"/>
        <v>331.44578999999999</v>
      </c>
      <c r="L146" s="156">
        <f t="shared" si="19"/>
        <v>316.033560765</v>
      </c>
      <c r="M146" s="170"/>
      <c r="N146" s="178"/>
      <c r="O146" s="179"/>
      <c r="P146" s="170">
        <v>3.0000000000000001E-3</v>
      </c>
      <c r="Q146" s="178">
        <v>6.34</v>
      </c>
      <c r="R146" s="180"/>
      <c r="S146" s="181"/>
      <c r="T146" s="178"/>
      <c r="U146" s="181"/>
      <c r="V146" s="178"/>
      <c r="W146" s="170">
        <v>1.2E-2</v>
      </c>
      <c r="X146" s="178">
        <v>8.7059999999999995</v>
      </c>
      <c r="Y146" s="182"/>
      <c r="Z146" s="178"/>
      <c r="AA146" s="170"/>
      <c r="AB146" s="181"/>
      <c r="AC146" s="178"/>
      <c r="AD146" s="170"/>
      <c r="AE146" s="178"/>
      <c r="AF146" s="170">
        <v>1E-3</v>
      </c>
      <c r="AG146" s="178">
        <v>1.1830000000000001</v>
      </c>
      <c r="AH146" s="170"/>
      <c r="AI146" s="171"/>
      <c r="AJ146" s="170"/>
      <c r="AK146" s="178"/>
      <c r="AL146" s="170"/>
      <c r="AM146" s="178"/>
      <c r="AN146" s="170"/>
      <c r="AO146" s="178"/>
      <c r="AP146" s="170"/>
      <c r="AQ146" s="178"/>
      <c r="AR146" s="183"/>
      <c r="AS146" s="184"/>
      <c r="AT146" s="182"/>
      <c r="AU146" s="185"/>
      <c r="AV146" s="185"/>
      <c r="AW146" s="170"/>
      <c r="AX146" s="178"/>
      <c r="AY146" s="185"/>
      <c r="AZ146" s="182"/>
      <c r="BA146" s="178"/>
      <c r="BB146" s="181"/>
      <c r="BC146" s="178"/>
      <c r="BD146" s="185">
        <v>2.2479499999999999</v>
      </c>
      <c r="BE146" s="167">
        <v>1E-3</v>
      </c>
      <c r="BF146" s="168">
        <v>3.37</v>
      </c>
      <c r="BG146" s="169">
        <v>3.0000000000000001E-3</v>
      </c>
      <c r="BH146" s="168">
        <v>7.57294</v>
      </c>
      <c r="BI146" s="169">
        <v>1E-3</v>
      </c>
      <c r="BJ146" s="168">
        <v>1.6080000000000001</v>
      </c>
      <c r="BK146" s="169"/>
      <c r="BL146" s="168"/>
      <c r="BM146" s="169"/>
      <c r="BN146" s="168"/>
      <c r="BO146" s="169">
        <v>11</v>
      </c>
      <c r="BP146" s="168">
        <v>18.172999999999998</v>
      </c>
      <c r="BQ146" s="169"/>
      <c r="BR146" s="168"/>
      <c r="BS146" s="169"/>
      <c r="BT146" s="168"/>
      <c r="BU146" s="169">
        <v>1</v>
      </c>
      <c r="BV146" s="168">
        <v>5.2214400000000003</v>
      </c>
      <c r="BW146" s="169">
        <f t="shared" si="20"/>
        <v>18.476949999999999</v>
      </c>
      <c r="BX146" s="170">
        <f t="shared" si="22"/>
        <v>30.723939999999999</v>
      </c>
      <c r="BY146" s="171">
        <f t="shared" si="23"/>
        <v>5.2214400000000003</v>
      </c>
      <c r="BZ146" s="172">
        <f t="shared" si="17"/>
        <v>54.422330000000002</v>
      </c>
    </row>
    <row r="147" spans="1:78" ht="18.75" customHeight="1" x14ac:dyDescent="0.3">
      <c r="A147" s="149">
        <f t="shared" si="21"/>
        <v>135</v>
      </c>
      <c r="B147" s="173" t="s">
        <v>215</v>
      </c>
      <c r="C147" s="174">
        <v>1984</v>
      </c>
      <c r="D147" s="174">
        <v>5</v>
      </c>
      <c r="E147" s="174">
        <v>74</v>
      </c>
      <c r="F147" s="175">
        <v>3470</v>
      </c>
      <c r="G147" s="175">
        <v>3470</v>
      </c>
      <c r="H147" s="174">
        <v>5</v>
      </c>
      <c r="I147" s="176">
        <v>6.4</v>
      </c>
      <c r="J147" s="177">
        <v>6.95</v>
      </c>
      <c r="K147" s="155">
        <f t="shared" si="18"/>
        <v>277.947</v>
      </c>
      <c r="L147" s="156">
        <f t="shared" si="19"/>
        <v>265.02246450000001</v>
      </c>
      <c r="M147" s="170"/>
      <c r="N147" s="178"/>
      <c r="O147" s="179"/>
      <c r="P147" s="170"/>
      <c r="Q147" s="178"/>
      <c r="R147" s="180"/>
      <c r="S147" s="181"/>
      <c r="T147" s="178"/>
      <c r="U147" s="181"/>
      <c r="V147" s="178"/>
      <c r="W147" s="170">
        <v>0.29499999999999998</v>
      </c>
      <c r="X147" s="178">
        <v>177.03100000000001</v>
      </c>
      <c r="Y147" s="182">
        <v>1</v>
      </c>
      <c r="Z147" s="178">
        <v>12.34</v>
      </c>
      <c r="AA147" s="170">
        <v>0.496</v>
      </c>
      <c r="AB147" s="181">
        <v>5</v>
      </c>
      <c r="AC147" s="178">
        <v>769.81</v>
      </c>
      <c r="AD147" s="170"/>
      <c r="AE147" s="178"/>
      <c r="AF147" s="170"/>
      <c r="AG147" s="178"/>
      <c r="AH147" s="170"/>
      <c r="AI147" s="171"/>
      <c r="AJ147" s="170"/>
      <c r="AK147" s="178"/>
      <c r="AL147" s="170"/>
      <c r="AM147" s="178"/>
      <c r="AN147" s="170">
        <v>2</v>
      </c>
      <c r="AO147" s="178">
        <v>8.5649999999999995</v>
      </c>
      <c r="AP147" s="170"/>
      <c r="AQ147" s="178"/>
      <c r="AR147" s="183">
        <v>1</v>
      </c>
      <c r="AS147" s="184">
        <v>0.49964999999999998</v>
      </c>
      <c r="AT147" s="182"/>
      <c r="AU147" s="185"/>
      <c r="AV147" s="185"/>
      <c r="AW147" s="170"/>
      <c r="AX147" s="178"/>
      <c r="AY147" s="185"/>
      <c r="AZ147" s="182"/>
      <c r="BA147" s="178"/>
      <c r="BB147" s="181"/>
      <c r="BC147" s="178"/>
      <c r="BD147" s="185">
        <v>31.992000000000001</v>
      </c>
      <c r="BE147" s="167">
        <v>1.4999999999999999E-2</v>
      </c>
      <c r="BF147" s="168">
        <v>23.099</v>
      </c>
      <c r="BG147" s="169"/>
      <c r="BH147" s="168"/>
      <c r="BI147" s="169">
        <v>6.0000000000000001E-3</v>
      </c>
      <c r="BJ147" s="168">
        <v>17.638999999999999</v>
      </c>
      <c r="BK147" s="169">
        <v>5.0000000000000001E-3</v>
      </c>
      <c r="BL147" s="168">
        <v>24.981999999999999</v>
      </c>
      <c r="BM147" s="169">
        <v>3</v>
      </c>
      <c r="BN147" s="168">
        <v>10.25</v>
      </c>
      <c r="BO147" s="169">
        <v>16</v>
      </c>
      <c r="BP147" s="168">
        <v>26.664999999999999</v>
      </c>
      <c r="BQ147" s="169"/>
      <c r="BR147" s="168"/>
      <c r="BS147" s="169"/>
      <c r="BT147" s="168"/>
      <c r="BU147" s="169"/>
      <c r="BV147" s="168"/>
      <c r="BW147" s="169">
        <f t="shared" si="20"/>
        <v>1000.2376499999999</v>
      </c>
      <c r="BX147" s="170">
        <f t="shared" si="22"/>
        <v>102.63499999999999</v>
      </c>
      <c r="BY147" s="171">
        <f t="shared" si="23"/>
        <v>0</v>
      </c>
      <c r="BZ147" s="172">
        <f t="shared" si="17"/>
        <v>1102.8726499999998</v>
      </c>
    </row>
    <row r="148" spans="1:78" ht="18.75" customHeight="1" x14ac:dyDescent="0.3">
      <c r="A148" s="149">
        <f t="shared" si="21"/>
        <v>136</v>
      </c>
      <c r="B148" s="173" t="s">
        <v>216</v>
      </c>
      <c r="C148" s="174">
        <v>1996</v>
      </c>
      <c r="D148" s="174">
        <v>9</v>
      </c>
      <c r="E148" s="174">
        <v>70</v>
      </c>
      <c r="F148" s="175">
        <v>3743.7</v>
      </c>
      <c r="G148" s="175">
        <v>3743.7</v>
      </c>
      <c r="H148" s="174">
        <v>2</v>
      </c>
      <c r="I148" s="176">
        <v>6.4</v>
      </c>
      <c r="J148" s="177">
        <v>6.95</v>
      </c>
      <c r="K148" s="155">
        <f t="shared" si="18"/>
        <v>299.87036999999998</v>
      </c>
      <c r="L148" s="156">
        <f t="shared" si="19"/>
        <v>285.92639779499996</v>
      </c>
      <c r="M148" s="170"/>
      <c r="N148" s="178"/>
      <c r="O148" s="179"/>
      <c r="P148" s="170"/>
      <c r="Q148" s="178"/>
      <c r="R148" s="180"/>
      <c r="S148" s="181"/>
      <c r="T148" s="178"/>
      <c r="U148" s="181"/>
      <c r="V148" s="178"/>
      <c r="W148" s="170">
        <v>0.378</v>
      </c>
      <c r="X148" s="178">
        <v>254.22499999999999</v>
      </c>
      <c r="Y148" s="182"/>
      <c r="Z148" s="178"/>
      <c r="AA148" s="170"/>
      <c r="AB148" s="181"/>
      <c r="AC148" s="178"/>
      <c r="AD148" s="170"/>
      <c r="AE148" s="178"/>
      <c r="AF148" s="170"/>
      <c r="AG148" s="178"/>
      <c r="AH148" s="170"/>
      <c r="AI148" s="171"/>
      <c r="AJ148" s="170"/>
      <c r="AK148" s="178"/>
      <c r="AL148" s="170">
        <v>2E-3</v>
      </c>
      <c r="AM148" s="178">
        <v>5.9</v>
      </c>
      <c r="AN148" s="170"/>
      <c r="AO148" s="178"/>
      <c r="AP148" s="170"/>
      <c r="AQ148" s="178"/>
      <c r="AR148" s="183">
        <v>17</v>
      </c>
      <c r="AS148" s="184">
        <v>116.85872000000001</v>
      </c>
      <c r="AT148" s="182"/>
      <c r="AU148" s="185"/>
      <c r="AV148" s="185"/>
      <c r="AW148" s="170"/>
      <c r="AX148" s="178"/>
      <c r="AY148" s="185"/>
      <c r="AZ148" s="182"/>
      <c r="BA148" s="178"/>
      <c r="BB148" s="181">
        <v>12</v>
      </c>
      <c r="BC148" s="178">
        <v>6.2750000000000004</v>
      </c>
      <c r="BD148" s="185">
        <v>78.832950000000011</v>
      </c>
      <c r="BE148" s="167">
        <v>2E-3</v>
      </c>
      <c r="BF148" s="168">
        <v>2.915</v>
      </c>
      <c r="BG148" s="169">
        <v>2E-3</v>
      </c>
      <c r="BH148" s="168">
        <v>7.8019999999999996</v>
      </c>
      <c r="BI148" s="169">
        <v>1.2999999999999999E-2</v>
      </c>
      <c r="BJ148" s="168">
        <v>38.866</v>
      </c>
      <c r="BK148" s="169">
        <v>5.4999999999999997E-3</v>
      </c>
      <c r="BL148" s="168">
        <v>11.28485</v>
      </c>
      <c r="BM148" s="169"/>
      <c r="BN148" s="168"/>
      <c r="BO148" s="169">
        <v>15</v>
      </c>
      <c r="BP148" s="168">
        <v>20.529</v>
      </c>
      <c r="BQ148" s="169"/>
      <c r="BR148" s="168"/>
      <c r="BS148" s="169"/>
      <c r="BT148" s="168"/>
      <c r="BU148" s="169">
        <v>1</v>
      </c>
      <c r="BV148" s="168">
        <v>5.2214400000000003</v>
      </c>
      <c r="BW148" s="169">
        <f t="shared" si="20"/>
        <v>462.09167000000002</v>
      </c>
      <c r="BX148" s="170">
        <f t="shared" si="22"/>
        <v>81.396850000000001</v>
      </c>
      <c r="BY148" s="171">
        <f t="shared" si="23"/>
        <v>5.2214400000000003</v>
      </c>
      <c r="BZ148" s="172">
        <f t="shared" si="17"/>
        <v>548.70996000000002</v>
      </c>
    </row>
    <row r="149" spans="1:78" ht="18.75" customHeight="1" x14ac:dyDescent="0.3">
      <c r="A149" s="149">
        <f t="shared" si="21"/>
        <v>137</v>
      </c>
      <c r="B149" s="173" t="s">
        <v>217</v>
      </c>
      <c r="C149" s="174">
        <v>1983</v>
      </c>
      <c r="D149" s="174">
        <v>9</v>
      </c>
      <c r="E149" s="174">
        <v>323</v>
      </c>
      <c r="F149" s="175">
        <v>16012.5</v>
      </c>
      <c r="G149" s="175">
        <v>16012.5</v>
      </c>
      <c r="H149" s="174">
        <v>9</v>
      </c>
      <c r="I149" s="176">
        <v>6.4</v>
      </c>
      <c r="J149" s="177">
        <v>6.95</v>
      </c>
      <c r="K149" s="155">
        <f t="shared" si="18"/>
        <v>1282.6012499999999</v>
      </c>
      <c r="L149" s="156">
        <f t="shared" si="19"/>
        <v>1222.9602918749999</v>
      </c>
      <c r="M149" s="170">
        <v>0.02</v>
      </c>
      <c r="N149" s="178">
        <v>10.005129999999999</v>
      </c>
      <c r="O149" s="179"/>
      <c r="P149" s="170">
        <v>0.16500000000000001</v>
      </c>
      <c r="Q149" s="178">
        <v>232.46600000000001</v>
      </c>
      <c r="R149" s="180"/>
      <c r="S149" s="181"/>
      <c r="T149" s="178"/>
      <c r="U149" s="181"/>
      <c r="V149" s="178"/>
      <c r="W149" s="170">
        <v>0.17899999999999999</v>
      </c>
      <c r="X149" s="178">
        <v>80.994</v>
      </c>
      <c r="Y149" s="182"/>
      <c r="Z149" s="178"/>
      <c r="AA149" s="170"/>
      <c r="AB149" s="181"/>
      <c r="AC149" s="178"/>
      <c r="AD149" s="170"/>
      <c r="AE149" s="178"/>
      <c r="AF149" s="170"/>
      <c r="AG149" s="178"/>
      <c r="AH149" s="170"/>
      <c r="AI149" s="171"/>
      <c r="AJ149" s="170"/>
      <c r="AK149" s="178"/>
      <c r="AL149" s="170"/>
      <c r="AM149" s="178"/>
      <c r="AN149" s="170">
        <v>2</v>
      </c>
      <c r="AO149" s="178">
        <v>8.1489999999999991</v>
      </c>
      <c r="AP149" s="170"/>
      <c r="AQ149" s="178"/>
      <c r="AR149" s="183"/>
      <c r="AS149" s="184"/>
      <c r="AT149" s="182">
        <v>3.6690200000000002</v>
      </c>
      <c r="AU149" s="185"/>
      <c r="AV149" s="185"/>
      <c r="AW149" s="170"/>
      <c r="AX149" s="178"/>
      <c r="AY149" s="185"/>
      <c r="AZ149" s="182"/>
      <c r="BA149" s="178"/>
      <c r="BB149" s="181">
        <v>5</v>
      </c>
      <c r="BC149" s="178">
        <v>2.6738599999999999</v>
      </c>
      <c r="BD149" s="185">
        <v>77.064999999999998</v>
      </c>
      <c r="BE149" s="167">
        <v>2E-3</v>
      </c>
      <c r="BF149" s="168">
        <v>3.2919999999999998</v>
      </c>
      <c r="BG149" s="169"/>
      <c r="BH149" s="168"/>
      <c r="BI149" s="169">
        <v>1.7000000000000001E-2</v>
      </c>
      <c r="BJ149" s="168">
        <v>45.99</v>
      </c>
      <c r="BK149" s="169">
        <v>3.7999999999999999E-2</v>
      </c>
      <c r="BL149" s="168">
        <v>107.90600000000001</v>
      </c>
      <c r="BM149" s="169">
        <v>2</v>
      </c>
      <c r="BN149" s="168">
        <v>13.919</v>
      </c>
      <c r="BO149" s="169">
        <v>24</v>
      </c>
      <c r="BP149" s="168">
        <v>36.121000000000002</v>
      </c>
      <c r="BQ149" s="169"/>
      <c r="BR149" s="168"/>
      <c r="BS149" s="169"/>
      <c r="BT149" s="168"/>
      <c r="BU149" s="169">
        <v>1</v>
      </c>
      <c r="BV149" s="168">
        <v>5.2350000000000003</v>
      </c>
      <c r="BW149" s="169">
        <f t="shared" si="20"/>
        <v>415.02201000000002</v>
      </c>
      <c r="BX149" s="170">
        <f t="shared" si="22"/>
        <v>207.22800000000004</v>
      </c>
      <c r="BY149" s="171">
        <f t="shared" si="23"/>
        <v>5.2350000000000003</v>
      </c>
      <c r="BZ149" s="172">
        <f t="shared" si="17"/>
        <v>627.4850100000001</v>
      </c>
    </row>
    <row r="150" spans="1:78" ht="18.75" customHeight="1" x14ac:dyDescent="0.3">
      <c r="A150" s="149">
        <f t="shared" si="21"/>
        <v>138</v>
      </c>
      <c r="B150" s="173" t="s">
        <v>218</v>
      </c>
      <c r="C150" s="174">
        <v>2017</v>
      </c>
      <c r="D150" s="174">
        <v>6</v>
      </c>
      <c r="E150" s="174">
        <v>67</v>
      </c>
      <c r="F150" s="175">
        <v>3716.8</v>
      </c>
      <c r="G150" s="175">
        <v>3716.8</v>
      </c>
      <c r="H150" s="174">
        <v>3</v>
      </c>
      <c r="I150" s="176">
        <v>6.4</v>
      </c>
      <c r="J150" s="177">
        <v>6.95</v>
      </c>
      <c r="K150" s="155">
        <f t="shared" si="18"/>
        <v>297.71568000000008</v>
      </c>
      <c r="L150" s="156">
        <f t="shared" si="19"/>
        <v>283.87190088000006</v>
      </c>
      <c r="M150" s="170"/>
      <c r="N150" s="178"/>
      <c r="O150" s="179"/>
      <c r="P150" s="170"/>
      <c r="Q150" s="178"/>
      <c r="R150" s="180"/>
      <c r="S150" s="181"/>
      <c r="T150" s="178"/>
      <c r="U150" s="181"/>
      <c r="V150" s="178"/>
      <c r="W150" s="170"/>
      <c r="X150" s="178"/>
      <c r="Y150" s="182"/>
      <c r="Z150" s="178"/>
      <c r="AA150" s="170"/>
      <c r="AB150" s="181"/>
      <c r="AC150" s="178"/>
      <c r="AD150" s="170">
        <v>0.02</v>
      </c>
      <c r="AE150" s="178">
        <v>28.341999999999999</v>
      </c>
      <c r="AF150" s="170"/>
      <c r="AG150" s="178"/>
      <c r="AH150" s="170"/>
      <c r="AI150" s="171"/>
      <c r="AJ150" s="170"/>
      <c r="AK150" s="178"/>
      <c r="AL150" s="170"/>
      <c r="AM150" s="178"/>
      <c r="AN150" s="170"/>
      <c r="AO150" s="178"/>
      <c r="AP150" s="170"/>
      <c r="AQ150" s="178"/>
      <c r="AR150" s="183"/>
      <c r="AS150" s="184"/>
      <c r="AT150" s="182"/>
      <c r="AU150" s="185"/>
      <c r="AV150" s="185"/>
      <c r="AW150" s="170"/>
      <c r="AX150" s="178"/>
      <c r="AY150" s="185"/>
      <c r="AZ150" s="182"/>
      <c r="BA150" s="178"/>
      <c r="BB150" s="181"/>
      <c r="BC150" s="178"/>
      <c r="BD150" s="185">
        <v>38.579000000000001</v>
      </c>
      <c r="BE150" s="167"/>
      <c r="BF150" s="168"/>
      <c r="BG150" s="169"/>
      <c r="BH150" s="168"/>
      <c r="BI150" s="169">
        <v>6.0000000000000001E-3</v>
      </c>
      <c r="BJ150" s="168">
        <v>12.195</v>
      </c>
      <c r="BK150" s="169"/>
      <c r="BL150" s="168"/>
      <c r="BM150" s="169"/>
      <c r="BN150" s="168"/>
      <c r="BO150" s="169">
        <v>4</v>
      </c>
      <c r="BP150" s="168">
        <v>92.278999999999996</v>
      </c>
      <c r="BQ150" s="169"/>
      <c r="BR150" s="168"/>
      <c r="BS150" s="169">
        <v>6</v>
      </c>
      <c r="BT150" s="168">
        <v>15.811</v>
      </c>
      <c r="BU150" s="169">
        <v>1</v>
      </c>
      <c r="BV150" s="168">
        <v>5.2569999999999997</v>
      </c>
      <c r="BW150" s="169">
        <f t="shared" si="20"/>
        <v>66.920999999999992</v>
      </c>
      <c r="BX150" s="170">
        <f t="shared" si="22"/>
        <v>104.47399999999999</v>
      </c>
      <c r="BY150" s="171">
        <f t="shared" si="23"/>
        <v>21.067999999999998</v>
      </c>
      <c r="BZ150" s="172">
        <f t="shared" si="17"/>
        <v>192.46299999999997</v>
      </c>
    </row>
    <row r="151" spans="1:78" ht="18.75" customHeight="1" x14ac:dyDescent="0.3">
      <c r="A151" s="149">
        <f t="shared" si="21"/>
        <v>139</v>
      </c>
      <c r="B151" s="173" t="s">
        <v>219</v>
      </c>
      <c r="C151" s="174">
        <v>2017</v>
      </c>
      <c r="D151" s="174">
        <v>6</v>
      </c>
      <c r="E151" s="174">
        <v>86</v>
      </c>
      <c r="F151" s="175">
        <v>4416.3999999999996</v>
      </c>
      <c r="G151" s="175">
        <v>4416.3999999999996</v>
      </c>
      <c r="H151" s="174">
        <v>4</v>
      </c>
      <c r="I151" s="176">
        <v>6.4</v>
      </c>
      <c r="J151" s="177">
        <v>6.95</v>
      </c>
      <c r="K151" s="155">
        <f t="shared" si="18"/>
        <v>353.75364000000002</v>
      </c>
      <c r="L151" s="156">
        <f t="shared" si="19"/>
        <v>337.30409574000004</v>
      </c>
      <c r="M151" s="170"/>
      <c r="N151" s="178"/>
      <c r="O151" s="179"/>
      <c r="P151" s="170">
        <v>1.0999999999999999E-2</v>
      </c>
      <c r="Q151" s="178">
        <v>21.231000000000002</v>
      </c>
      <c r="R151" s="180"/>
      <c r="S151" s="181"/>
      <c r="T151" s="178"/>
      <c r="U151" s="181"/>
      <c r="V151" s="178"/>
      <c r="W151" s="170"/>
      <c r="X151" s="178"/>
      <c r="Y151" s="182"/>
      <c r="Z151" s="178"/>
      <c r="AA151" s="170"/>
      <c r="AB151" s="181"/>
      <c r="AC151" s="178"/>
      <c r="AD151" s="170"/>
      <c r="AE151" s="178"/>
      <c r="AF151" s="170"/>
      <c r="AG151" s="178"/>
      <c r="AH151" s="170"/>
      <c r="AI151" s="171"/>
      <c r="AJ151" s="170"/>
      <c r="AK151" s="178"/>
      <c r="AL151" s="170"/>
      <c r="AM151" s="178"/>
      <c r="AN151" s="170"/>
      <c r="AO151" s="178"/>
      <c r="AP151" s="170"/>
      <c r="AQ151" s="178"/>
      <c r="AR151" s="183"/>
      <c r="AS151" s="184"/>
      <c r="AT151" s="182"/>
      <c r="AU151" s="185"/>
      <c r="AV151" s="185"/>
      <c r="AW151" s="170"/>
      <c r="AX151" s="178"/>
      <c r="AY151" s="185"/>
      <c r="AZ151" s="182"/>
      <c r="BA151" s="178"/>
      <c r="BB151" s="181"/>
      <c r="BC151" s="178"/>
      <c r="BD151" s="185">
        <v>38.302</v>
      </c>
      <c r="BE151" s="167"/>
      <c r="BF151" s="168"/>
      <c r="BG151" s="169">
        <v>1E-3</v>
      </c>
      <c r="BH151" s="168">
        <v>2.92204</v>
      </c>
      <c r="BI151" s="169">
        <v>6.0000000000000001E-3</v>
      </c>
      <c r="BJ151" s="168">
        <v>29.913</v>
      </c>
      <c r="BK151" s="169">
        <v>2E-3</v>
      </c>
      <c r="BL151" s="168">
        <v>1.909</v>
      </c>
      <c r="BM151" s="169"/>
      <c r="BN151" s="168"/>
      <c r="BO151" s="169">
        <v>4</v>
      </c>
      <c r="BP151" s="168">
        <v>6.6150000000000002</v>
      </c>
      <c r="BQ151" s="169"/>
      <c r="BR151" s="168"/>
      <c r="BS151" s="169">
        <v>2</v>
      </c>
      <c r="BT151" s="168">
        <v>6.0860000000000003</v>
      </c>
      <c r="BU151" s="169">
        <v>2</v>
      </c>
      <c r="BV151" s="168">
        <v>11.221</v>
      </c>
      <c r="BW151" s="169">
        <f t="shared" si="20"/>
        <v>59.533000000000001</v>
      </c>
      <c r="BX151" s="170">
        <f t="shared" si="22"/>
        <v>41.35904</v>
      </c>
      <c r="BY151" s="171">
        <f t="shared" si="23"/>
        <v>17.307000000000002</v>
      </c>
      <c r="BZ151" s="172">
        <f t="shared" si="17"/>
        <v>118.19904000000001</v>
      </c>
    </row>
    <row r="152" spans="1:78" ht="18.75" customHeight="1" x14ac:dyDescent="0.3">
      <c r="A152" s="149">
        <f t="shared" si="21"/>
        <v>140</v>
      </c>
      <c r="B152" s="173" t="s">
        <v>220</v>
      </c>
      <c r="C152" s="174">
        <v>2017</v>
      </c>
      <c r="D152" s="174">
        <v>6</v>
      </c>
      <c r="E152" s="174">
        <v>67</v>
      </c>
      <c r="F152" s="175">
        <v>3713.7</v>
      </c>
      <c r="G152" s="175">
        <v>3713.7</v>
      </c>
      <c r="H152" s="174">
        <v>3</v>
      </c>
      <c r="I152" s="176">
        <v>6.4</v>
      </c>
      <c r="J152" s="177">
        <v>6.95</v>
      </c>
      <c r="K152" s="155">
        <f t="shared" si="18"/>
        <v>297.46737000000002</v>
      </c>
      <c r="L152" s="156">
        <f t="shared" si="19"/>
        <v>283.63513729499999</v>
      </c>
      <c r="M152" s="170">
        <v>0.02</v>
      </c>
      <c r="N152" s="178">
        <v>6.6744899999999996</v>
      </c>
      <c r="O152" s="179"/>
      <c r="P152" s="170"/>
      <c r="Q152" s="178"/>
      <c r="R152" s="180"/>
      <c r="S152" s="181"/>
      <c r="T152" s="178"/>
      <c r="U152" s="181"/>
      <c r="V152" s="178"/>
      <c r="W152" s="170"/>
      <c r="X152" s="178"/>
      <c r="Y152" s="182">
        <v>1</v>
      </c>
      <c r="Z152" s="178">
        <v>60.140999999999998</v>
      </c>
      <c r="AA152" s="170"/>
      <c r="AB152" s="181"/>
      <c r="AC152" s="178"/>
      <c r="AD152" s="170"/>
      <c r="AE152" s="178"/>
      <c r="AF152" s="170"/>
      <c r="AG152" s="178"/>
      <c r="AH152" s="170"/>
      <c r="AI152" s="171"/>
      <c r="AJ152" s="170"/>
      <c r="AK152" s="178"/>
      <c r="AL152" s="170"/>
      <c r="AM152" s="178"/>
      <c r="AN152" s="170">
        <v>3</v>
      </c>
      <c r="AO152" s="178">
        <v>10.82</v>
      </c>
      <c r="AP152" s="170"/>
      <c r="AQ152" s="178"/>
      <c r="AR152" s="183"/>
      <c r="AS152" s="184"/>
      <c r="AT152" s="182"/>
      <c r="AU152" s="185"/>
      <c r="AV152" s="185"/>
      <c r="AW152" s="170"/>
      <c r="AX152" s="178"/>
      <c r="AY152" s="185"/>
      <c r="AZ152" s="182"/>
      <c r="BA152" s="178"/>
      <c r="BB152" s="181"/>
      <c r="BC152" s="178"/>
      <c r="BD152" s="185">
        <v>27.852</v>
      </c>
      <c r="BE152" s="167"/>
      <c r="BF152" s="168"/>
      <c r="BG152" s="169"/>
      <c r="BH152" s="168"/>
      <c r="BI152" s="169">
        <v>3.0000000000000001E-3</v>
      </c>
      <c r="BJ152" s="168">
        <v>6.1669999999999998</v>
      </c>
      <c r="BK152" s="169"/>
      <c r="BL152" s="168"/>
      <c r="BM152" s="169"/>
      <c r="BN152" s="168"/>
      <c r="BO152" s="169">
        <v>3</v>
      </c>
      <c r="BP152" s="168">
        <v>6.7160000000000002</v>
      </c>
      <c r="BQ152" s="169"/>
      <c r="BR152" s="168"/>
      <c r="BS152" s="169">
        <v>3</v>
      </c>
      <c r="BT152" s="168">
        <v>8.6370000000000005</v>
      </c>
      <c r="BU152" s="169">
        <v>1</v>
      </c>
      <c r="BV152" s="168">
        <v>6.1920000000000002</v>
      </c>
      <c r="BW152" s="169">
        <f t="shared" si="20"/>
        <v>105.48749000000001</v>
      </c>
      <c r="BX152" s="170">
        <f t="shared" si="22"/>
        <v>12.882999999999999</v>
      </c>
      <c r="BY152" s="171">
        <f t="shared" si="23"/>
        <v>14.829000000000001</v>
      </c>
      <c r="BZ152" s="172">
        <f t="shared" si="17"/>
        <v>133.19949</v>
      </c>
    </row>
    <row r="153" spans="1:78" ht="18.75" customHeight="1" x14ac:dyDescent="0.3">
      <c r="A153" s="149">
        <f t="shared" si="21"/>
        <v>141</v>
      </c>
      <c r="B153" s="173" t="s">
        <v>221</v>
      </c>
      <c r="C153" s="174">
        <v>2017</v>
      </c>
      <c r="D153" s="174">
        <v>6</v>
      </c>
      <c r="E153" s="174">
        <v>145</v>
      </c>
      <c r="F153" s="175">
        <v>5809.3</v>
      </c>
      <c r="G153" s="175">
        <v>5809.3</v>
      </c>
      <c r="H153" s="174">
        <v>3</v>
      </c>
      <c r="I153" s="176">
        <v>6.4</v>
      </c>
      <c r="J153" s="177">
        <v>6.95</v>
      </c>
      <c r="K153" s="155">
        <f t="shared" si="18"/>
        <v>465.32493000000005</v>
      </c>
      <c r="L153" s="156">
        <f t="shared" si="19"/>
        <v>443.68732075500003</v>
      </c>
      <c r="M153" s="170"/>
      <c r="N153" s="178"/>
      <c r="O153" s="179"/>
      <c r="P153" s="170"/>
      <c r="Q153" s="178"/>
      <c r="R153" s="180"/>
      <c r="S153" s="181"/>
      <c r="T153" s="178"/>
      <c r="U153" s="181"/>
      <c r="V153" s="178"/>
      <c r="W153" s="170"/>
      <c r="X153" s="178"/>
      <c r="Y153" s="182"/>
      <c r="Z153" s="178"/>
      <c r="AA153" s="170"/>
      <c r="AB153" s="181"/>
      <c r="AC153" s="178"/>
      <c r="AD153" s="170"/>
      <c r="AE153" s="178"/>
      <c r="AF153" s="170"/>
      <c r="AG153" s="178"/>
      <c r="AH153" s="170"/>
      <c r="AI153" s="171"/>
      <c r="AJ153" s="170"/>
      <c r="AK153" s="178"/>
      <c r="AL153" s="170"/>
      <c r="AM153" s="178"/>
      <c r="AN153" s="170"/>
      <c r="AO153" s="178"/>
      <c r="AP153" s="170"/>
      <c r="AQ153" s="178"/>
      <c r="AR153" s="183"/>
      <c r="AS153" s="184"/>
      <c r="AT153" s="182"/>
      <c r="AU153" s="185"/>
      <c r="AV153" s="185"/>
      <c r="AW153" s="170"/>
      <c r="AX153" s="178"/>
      <c r="AY153" s="185"/>
      <c r="AZ153" s="182"/>
      <c r="BA153" s="178"/>
      <c r="BB153" s="181"/>
      <c r="BC153" s="178"/>
      <c r="BD153" s="185">
        <v>45.585000000000001</v>
      </c>
      <c r="BE153" s="167"/>
      <c r="BF153" s="168"/>
      <c r="BG153" s="169"/>
      <c r="BH153" s="168"/>
      <c r="BI153" s="169">
        <v>1.0999999999999999E-2</v>
      </c>
      <c r="BJ153" s="168">
        <v>23.574999999999999</v>
      </c>
      <c r="BK153" s="169">
        <v>2E-3</v>
      </c>
      <c r="BL153" s="168">
        <v>1.909</v>
      </c>
      <c r="BM153" s="169"/>
      <c r="BN153" s="168"/>
      <c r="BO153" s="169">
        <v>3</v>
      </c>
      <c r="BP153" s="168">
        <v>20.917000000000002</v>
      </c>
      <c r="BQ153" s="169"/>
      <c r="BR153" s="168"/>
      <c r="BS153" s="169">
        <v>3</v>
      </c>
      <c r="BT153" s="168">
        <v>8.6370000000000005</v>
      </c>
      <c r="BU153" s="169"/>
      <c r="BV153" s="168"/>
      <c r="BW153" s="169">
        <f t="shared" si="20"/>
        <v>45.585000000000001</v>
      </c>
      <c r="BX153" s="170">
        <f t="shared" si="22"/>
        <v>46.400999999999996</v>
      </c>
      <c r="BY153" s="171">
        <f t="shared" si="23"/>
        <v>8.6370000000000005</v>
      </c>
      <c r="BZ153" s="172">
        <f t="shared" si="17"/>
        <v>100.62299999999999</v>
      </c>
    </row>
    <row r="154" spans="1:78" ht="18.75" customHeight="1" x14ac:dyDescent="0.3">
      <c r="A154" s="149">
        <f t="shared" si="21"/>
        <v>142</v>
      </c>
      <c r="B154" s="173" t="s">
        <v>222</v>
      </c>
      <c r="C154" s="174">
        <v>2017</v>
      </c>
      <c r="D154" s="174">
        <v>6</v>
      </c>
      <c r="E154" s="174">
        <v>37</v>
      </c>
      <c r="F154" s="175">
        <v>1905</v>
      </c>
      <c r="G154" s="175">
        <v>1905</v>
      </c>
      <c r="H154" s="174">
        <v>1</v>
      </c>
      <c r="I154" s="176">
        <v>6.4</v>
      </c>
      <c r="J154" s="177">
        <v>6.95</v>
      </c>
      <c r="K154" s="155">
        <f t="shared" si="18"/>
        <v>152.59049999999999</v>
      </c>
      <c r="L154" s="156">
        <f t="shared" si="19"/>
        <v>145.49504174999998</v>
      </c>
      <c r="M154" s="170">
        <v>5.0000000000000001E-3</v>
      </c>
      <c r="N154" s="178">
        <v>3.4412799999999999</v>
      </c>
      <c r="O154" s="179"/>
      <c r="P154" s="170"/>
      <c r="Q154" s="178"/>
      <c r="R154" s="180"/>
      <c r="S154" s="181"/>
      <c r="T154" s="178"/>
      <c r="U154" s="181"/>
      <c r="V154" s="178"/>
      <c r="W154" s="170"/>
      <c r="X154" s="178"/>
      <c r="Y154" s="182"/>
      <c r="Z154" s="178"/>
      <c r="AA154" s="170"/>
      <c r="AB154" s="181"/>
      <c r="AC154" s="178"/>
      <c r="AD154" s="170"/>
      <c r="AE154" s="178"/>
      <c r="AF154" s="170"/>
      <c r="AG154" s="178"/>
      <c r="AH154" s="170"/>
      <c r="AI154" s="171"/>
      <c r="AJ154" s="170"/>
      <c r="AK154" s="178"/>
      <c r="AL154" s="170"/>
      <c r="AM154" s="178"/>
      <c r="AN154" s="170"/>
      <c r="AO154" s="178"/>
      <c r="AP154" s="170"/>
      <c r="AQ154" s="178"/>
      <c r="AR154" s="183"/>
      <c r="AS154" s="184"/>
      <c r="AT154" s="182"/>
      <c r="AU154" s="185"/>
      <c r="AV154" s="185"/>
      <c r="AW154" s="170"/>
      <c r="AX154" s="178"/>
      <c r="AY154" s="185"/>
      <c r="AZ154" s="182"/>
      <c r="BA154" s="178"/>
      <c r="BB154" s="181"/>
      <c r="BC154" s="178"/>
      <c r="BD154" s="185">
        <v>39.017000000000003</v>
      </c>
      <c r="BE154" s="167"/>
      <c r="BF154" s="168"/>
      <c r="BG154" s="169"/>
      <c r="BH154" s="168"/>
      <c r="BI154" s="169">
        <v>6.0000000000000001E-3</v>
      </c>
      <c r="BJ154" s="168">
        <v>12.176</v>
      </c>
      <c r="BK154" s="169">
        <v>2E-3</v>
      </c>
      <c r="BL154" s="168">
        <v>1.63</v>
      </c>
      <c r="BM154" s="169"/>
      <c r="BN154" s="168"/>
      <c r="BO154" s="169">
        <v>4</v>
      </c>
      <c r="BP154" s="168">
        <v>8.8879999999999999</v>
      </c>
      <c r="BQ154" s="169"/>
      <c r="BR154" s="168"/>
      <c r="BS154" s="169">
        <v>3</v>
      </c>
      <c r="BT154" s="168">
        <v>7.173</v>
      </c>
      <c r="BU154" s="169"/>
      <c r="BV154" s="168"/>
      <c r="BW154" s="169">
        <f t="shared" si="20"/>
        <v>42.458280000000002</v>
      </c>
      <c r="BX154" s="170">
        <f t="shared" si="22"/>
        <v>22.694000000000003</v>
      </c>
      <c r="BY154" s="171">
        <f t="shared" si="23"/>
        <v>7.173</v>
      </c>
      <c r="BZ154" s="172">
        <f t="shared" si="17"/>
        <v>72.325280000000006</v>
      </c>
    </row>
    <row r="155" spans="1:78" ht="18.75" customHeight="1" x14ac:dyDescent="0.3">
      <c r="A155" s="149">
        <f t="shared" si="21"/>
        <v>143</v>
      </c>
      <c r="B155" s="173" t="s">
        <v>223</v>
      </c>
      <c r="C155" s="174">
        <v>2017</v>
      </c>
      <c r="D155" s="174">
        <v>6</v>
      </c>
      <c r="E155" s="174">
        <v>65</v>
      </c>
      <c r="F155" s="175">
        <v>2404.3000000000002</v>
      </c>
      <c r="G155" s="175">
        <v>2404.3000000000002</v>
      </c>
      <c r="H155" s="174">
        <v>2</v>
      </c>
      <c r="I155" s="176">
        <v>6.4</v>
      </c>
      <c r="J155" s="177">
        <v>6.95</v>
      </c>
      <c r="K155" s="155">
        <f t="shared" si="18"/>
        <v>192.58443000000003</v>
      </c>
      <c r="L155" s="156">
        <f t="shared" si="19"/>
        <v>183.62925400500004</v>
      </c>
      <c r="M155" s="170"/>
      <c r="N155" s="178"/>
      <c r="O155" s="179"/>
      <c r="P155" s="170"/>
      <c r="Q155" s="178"/>
      <c r="R155" s="180"/>
      <c r="S155" s="181"/>
      <c r="T155" s="178"/>
      <c r="U155" s="181"/>
      <c r="V155" s="178"/>
      <c r="W155" s="170"/>
      <c r="X155" s="178"/>
      <c r="Y155" s="182"/>
      <c r="Z155" s="178"/>
      <c r="AA155" s="170"/>
      <c r="AB155" s="181"/>
      <c r="AC155" s="178"/>
      <c r="AD155" s="170"/>
      <c r="AE155" s="178"/>
      <c r="AF155" s="170"/>
      <c r="AG155" s="178"/>
      <c r="AH155" s="170"/>
      <c r="AI155" s="171"/>
      <c r="AJ155" s="170"/>
      <c r="AK155" s="178"/>
      <c r="AL155" s="170"/>
      <c r="AM155" s="178"/>
      <c r="AN155" s="170"/>
      <c r="AO155" s="178"/>
      <c r="AP155" s="170"/>
      <c r="AQ155" s="178"/>
      <c r="AR155" s="183"/>
      <c r="AS155" s="184"/>
      <c r="AT155" s="182"/>
      <c r="AU155" s="185"/>
      <c r="AV155" s="185"/>
      <c r="AW155" s="170"/>
      <c r="AX155" s="178"/>
      <c r="AY155" s="185"/>
      <c r="AZ155" s="182"/>
      <c r="BA155" s="178"/>
      <c r="BB155" s="181"/>
      <c r="BC155" s="178"/>
      <c r="BD155" s="185">
        <v>39.517000000000003</v>
      </c>
      <c r="BE155" s="167"/>
      <c r="BF155" s="168"/>
      <c r="BG155" s="169"/>
      <c r="BH155" s="168"/>
      <c r="BI155" s="169">
        <v>7.0000000000000001E-3</v>
      </c>
      <c r="BJ155" s="168">
        <v>15.064</v>
      </c>
      <c r="BK155" s="169"/>
      <c r="BL155" s="168"/>
      <c r="BM155" s="169"/>
      <c r="BN155" s="168"/>
      <c r="BO155" s="169">
        <v>2</v>
      </c>
      <c r="BP155" s="168">
        <v>4.6429999999999998</v>
      </c>
      <c r="BQ155" s="169"/>
      <c r="BR155" s="168"/>
      <c r="BS155" s="169">
        <v>5</v>
      </c>
      <c r="BT155" s="168">
        <v>13.859</v>
      </c>
      <c r="BU155" s="169"/>
      <c r="BV155" s="168"/>
      <c r="BW155" s="169">
        <f t="shared" si="20"/>
        <v>39.517000000000003</v>
      </c>
      <c r="BX155" s="170">
        <f t="shared" si="22"/>
        <v>19.707000000000001</v>
      </c>
      <c r="BY155" s="171">
        <f t="shared" si="23"/>
        <v>13.859</v>
      </c>
      <c r="BZ155" s="172">
        <f t="shared" si="17"/>
        <v>73.082999999999998</v>
      </c>
    </row>
    <row r="156" spans="1:78" ht="18.75" customHeight="1" x14ac:dyDescent="0.3">
      <c r="A156" s="149">
        <f t="shared" si="21"/>
        <v>144</v>
      </c>
      <c r="B156" s="173" t="s">
        <v>224</v>
      </c>
      <c r="C156" s="174">
        <v>2017</v>
      </c>
      <c r="D156" s="174">
        <v>6</v>
      </c>
      <c r="E156" s="174">
        <v>113</v>
      </c>
      <c r="F156" s="175">
        <v>4900.6000000000004</v>
      </c>
      <c r="G156" s="175">
        <v>4900.6000000000004</v>
      </c>
      <c r="H156" s="174">
        <v>4</v>
      </c>
      <c r="I156" s="176">
        <v>6.4</v>
      </c>
      <c r="J156" s="177">
        <v>6.95</v>
      </c>
      <c r="K156" s="155">
        <f t="shared" si="18"/>
        <v>392.53806000000003</v>
      </c>
      <c r="L156" s="156">
        <f t="shared" si="19"/>
        <v>374.28504021000003</v>
      </c>
      <c r="M156" s="170"/>
      <c r="N156" s="178"/>
      <c r="O156" s="179"/>
      <c r="P156" s="170"/>
      <c r="Q156" s="178"/>
      <c r="R156" s="180"/>
      <c r="S156" s="181"/>
      <c r="T156" s="178"/>
      <c r="U156" s="181"/>
      <c r="V156" s="178"/>
      <c r="W156" s="170"/>
      <c r="X156" s="178"/>
      <c r="Y156" s="182"/>
      <c r="Z156" s="178"/>
      <c r="AA156" s="170"/>
      <c r="AB156" s="181"/>
      <c r="AC156" s="178"/>
      <c r="AD156" s="170"/>
      <c r="AE156" s="178"/>
      <c r="AF156" s="170"/>
      <c r="AG156" s="178"/>
      <c r="AH156" s="170"/>
      <c r="AI156" s="171"/>
      <c r="AJ156" s="170"/>
      <c r="AK156" s="178"/>
      <c r="AL156" s="170"/>
      <c r="AM156" s="178"/>
      <c r="AN156" s="170"/>
      <c r="AO156" s="178"/>
      <c r="AP156" s="170"/>
      <c r="AQ156" s="178"/>
      <c r="AR156" s="183"/>
      <c r="AS156" s="184"/>
      <c r="AT156" s="182"/>
      <c r="AU156" s="185"/>
      <c r="AV156" s="185"/>
      <c r="AW156" s="170"/>
      <c r="AX156" s="178"/>
      <c r="AY156" s="185"/>
      <c r="AZ156" s="182"/>
      <c r="BA156" s="178"/>
      <c r="BB156" s="181"/>
      <c r="BC156" s="178"/>
      <c r="BD156" s="185">
        <v>38.536999999999999</v>
      </c>
      <c r="BE156" s="167">
        <v>3.0000000000000001E-3</v>
      </c>
      <c r="BF156" s="168">
        <v>8.952</v>
      </c>
      <c r="BG156" s="169"/>
      <c r="BH156" s="168"/>
      <c r="BI156" s="169">
        <v>3.0000000000000001E-3</v>
      </c>
      <c r="BJ156" s="168">
        <v>6.1669999999999998</v>
      </c>
      <c r="BK156" s="169">
        <v>2E-3</v>
      </c>
      <c r="BL156" s="168">
        <v>1.819</v>
      </c>
      <c r="BM156" s="169"/>
      <c r="BN156" s="168"/>
      <c r="BO156" s="169">
        <v>3</v>
      </c>
      <c r="BP156" s="168">
        <v>3.7469999999999999</v>
      </c>
      <c r="BQ156" s="169"/>
      <c r="BR156" s="168"/>
      <c r="BS156" s="169">
        <v>15</v>
      </c>
      <c r="BT156" s="168">
        <v>50.825000000000003</v>
      </c>
      <c r="BU156" s="169">
        <v>1</v>
      </c>
      <c r="BV156" s="168">
        <v>5.1970000000000001</v>
      </c>
      <c r="BW156" s="169">
        <f t="shared" si="20"/>
        <v>38.536999999999999</v>
      </c>
      <c r="BX156" s="170">
        <f t="shared" si="22"/>
        <v>20.684999999999999</v>
      </c>
      <c r="BY156" s="171">
        <f t="shared" si="23"/>
        <v>56.022000000000006</v>
      </c>
      <c r="BZ156" s="172">
        <f t="shared" si="17"/>
        <v>115.244</v>
      </c>
    </row>
    <row r="157" spans="1:78" ht="18.75" customHeight="1" x14ac:dyDescent="0.3">
      <c r="A157" s="149">
        <f t="shared" si="21"/>
        <v>145</v>
      </c>
      <c r="B157" s="173" t="s">
        <v>225</v>
      </c>
      <c r="C157" s="174">
        <v>2017</v>
      </c>
      <c r="D157" s="174">
        <v>6</v>
      </c>
      <c r="E157" s="174">
        <v>113</v>
      </c>
      <c r="F157" s="175">
        <v>4869.3</v>
      </c>
      <c r="G157" s="175">
        <v>4869.3</v>
      </c>
      <c r="H157" s="174">
        <v>4</v>
      </c>
      <c r="I157" s="176">
        <v>6.4</v>
      </c>
      <c r="J157" s="177">
        <v>6.95</v>
      </c>
      <c r="K157" s="155">
        <f t="shared" si="18"/>
        <v>390.03093000000007</v>
      </c>
      <c r="L157" s="156">
        <f t="shared" si="19"/>
        <v>371.89449175500005</v>
      </c>
      <c r="M157" s="170">
        <v>0.02</v>
      </c>
      <c r="N157" s="178">
        <v>11.62</v>
      </c>
      <c r="O157" s="179"/>
      <c r="P157" s="170"/>
      <c r="Q157" s="178"/>
      <c r="R157" s="180"/>
      <c r="S157" s="181"/>
      <c r="T157" s="178"/>
      <c r="U157" s="181"/>
      <c r="V157" s="178"/>
      <c r="W157" s="170"/>
      <c r="X157" s="178"/>
      <c r="Y157" s="182"/>
      <c r="Z157" s="178"/>
      <c r="AA157" s="170"/>
      <c r="AB157" s="181"/>
      <c r="AC157" s="178"/>
      <c r="AD157" s="170"/>
      <c r="AE157" s="178"/>
      <c r="AF157" s="170"/>
      <c r="AG157" s="178"/>
      <c r="AH157" s="170"/>
      <c r="AI157" s="171"/>
      <c r="AJ157" s="170"/>
      <c r="AK157" s="178"/>
      <c r="AL157" s="170"/>
      <c r="AM157" s="178"/>
      <c r="AN157" s="170"/>
      <c r="AO157" s="178"/>
      <c r="AP157" s="170"/>
      <c r="AQ157" s="178"/>
      <c r="AR157" s="183"/>
      <c r="AS157" s="184"/>
      <c r="AT157" s="182"/>
      <c r="AU157" s="185"/>
      <c r="AV157" s="185"/>
      <c r="AW157" s="170"/>
      <c r="AX157" s="178"/>
      <c r="AY157" s="185"/>
      <c r="AZ157" s="182"/>
      <c r="BA157" s="178"/>
      <c r="BB157" s="181"/>
      <c r="BC157" s="178"/>
      <c r="BD157" s="185">
        <v>32.945</v>
      </c>
      <c r="BE157" s="167"/>
      <c r="BF157" s="168"/>
      <c r="BG157" s="169"/>
      <c r="BH157" s="168"/>
      <c r="BI157" s="169">
        <v>8.0000000000000002E-3</v>
      </c>
      <c r="BJ157" s="168">
        <v>17.283999999999999</v>
      </c>
      <c r="BK157" s="169">
        <v>2E-3</v>
      </c>
      <c r="BL157" s="168">
        <v>1.63</v>
      </c>
      <c r="BM157" s="169"/>
      <c r="BN157" s="168"/>
      <c r="BO157" s="169">
        <v>2</v>
      </c>
      <c r="BP157" s="168">
        <v>8.69</v>
      </c>
      <c r="BQ157" s="169"/>
      <c r="BR157" s="168"/>
      <c r="BS157" s="169">
        <v>8</v>
      </c>
      <c r="BT157" s="168">
        <v>23.739000000000001</v>
      </c>
      <c r="BU157" s="169"/>
      <c r="BV157" s="168"/>
      <c r="BW157" s="169">
        <f t="shared" si="20"/>
        <v>44.564999999999998</v>
      </c>
      <c r="BX157" s="170">
        <f t="shared" si="22"/>
        <v>27.603999999999999</v>
      </c>
      <c r="BY157" s="171">
        <f t="shared" si="23"/>
        <v>23.739000000000001</v>
      </c>
      <c r="BZ157" s="172">
        <f t="shared" si="17"/>
        <v>95.908000000000001</v>
      </c>
    </row>
    <row r="158" spans="1:78" ht="18.75" customHeight="1" x14ac:dyDescent="0.3">
      <c r="A158" s="149">
        <f t="shared" si="21"/>
        <v>146</v>
      </c>
      <c r="B158" s="173" t="s">
        <v>226</v>
      </c>
      <c r="C158" s="174">
        <v>2017</v>
      </c>
      <c r="D158" s="174">
        <v>6</v>
      </c>
      <c r="E158" s="174">
        <v>113</v>
      </c>
      <c r="F158" s="175">
        <v>4873</v>
      </c>
      <c r="G158" s="175">
        <v>4873</v>
      </c>
      <c r="H158" s="174">
        <v>4</v>
      </c>
      <c r="I158" s="176">
        <v>6.4</v>
      </c>
      <c r="J158" s="177">
        <v>6.95</v>
      </c>
      <c r="K158" s="155">
        <f t="shared" si="18"/>
        <v>390.32729999999998</v>
      </c>
      <c r="L158" s="156">
        <f t="shared" si="19"/>
        <v>372.17708054999997</v>
      </c>
      <c r="M158" s="170"/>
      <c r="N158" s="178"/>
      <c r="O158" s="179"/>
      <c r="P158" s="170"/>
      <c r="Q158" s="178"/>
      <c r="R158" s="180"/>
      <c r="S158" s="181"/>
      <c r="T158" s="178"/>
      <c r="U158" s="181"/>
      <c r="V158" s="178"/>
      <c r="W158" s="170"/>
      <c r="X158" s="178"/>
      <c r="Y158" s="182"/>
      <c r="Z158" s="178"/>
      <c r="AA158" s="170"/>
      <c r="AB158" s="181"/>
      <c r="AC158" s="178"/>
      <c r="AD158" s="170"/>
      <c r="AE158" s="178"/>
      <c r="AF158" s="170"/>
      <c r="AG158" s="178"/>
      <c r="AH158" s="170"/>
      <c r="AI158" s="171"/>
      <c r="AJ158" s="170"/>
      <c r="AK158" s="178"/>
      <c r="AL158" s="170"/>
      <c r="AM158" s="178"/>
      <c r="AN158" s="170"/>
      <c r="AO158" s="178"/>
      <c r="AP158" s="170"/>
      <c r="AQ158" s="178"/>
      <c r="AR158" s="183"/>
      <c r="AS158" s="184"/>
      <c r="AT158" s="182"/>
      <c r="AU158" s="185"/>
      <c r="AV158" s="185"/>
      <c r="AW158" s="170"/>
      <c r="AX158" s="178"/>
      <c r="AY158" s="185"/>
      <c r="AZ158" s="182"/>
      <c r="BA158" s="178"/>
      <c r="BB158" s="181"/>
      <c r="BC158" s="178"/>
      <c r="BD158" s="185">
        <v>48.832000000000001</v>
      </c>
      <c r="BE158" s="167"/>
      <c r="BF158" s="168"/>
      <c r="BG158" s="169"/>
      <c r="BH158" s="168"/>
      <c r="BI158" s="169">
        <v>3.0000000000000001E-3</v>
      </c>
      <c r="BJ158" s="168">
        <v>5.1580000000000004</v>
      </c>
      <c r="BK158" s="169">
        <v>2E-3</v>
      </c>
      <c r="BL158" s="168">
        <v>1.63</v>
      </c>
      <c r="BM158" s="169"/>
      <c r="BN158" s="168"/>
      <c r="BO158" s="169">
        <v>2</v>
      </c>
      <c r="BP158" s="168">
        <v>12.065</v>
      </c>
      <c r="BQ158" s="169"/>
      <c r="BR158" s="168"/>
      <c r="BS158" s="169">
        <v>2</v>
      </c>
      <c r="BT158" s="168">
        <v>6.048</v>
      </c>
      <c r="BU158" s="169">
        <v>1</v>
      </c>
      <c r="BV158" s="168">
        <v>5.2569999999999997</v>
      </c>
      <c r="BW158" s="169">
        <f t="shared" si="20"/>
        <v>48.832000000000001</v>
      </c>
      <c r="BX158" s="170">
        <f t="shared" si="22"/>
        <v>18.853000000000002</v>
      </c>
      <c r="BY158" s="171">
        <f t="shared" si="23"/>
        <v>11.305</v>
      </c>
      <c r="BZ158" s="172">
        <f t="shared" si="17"/>
        <v>78.990000000000009</v>
      </c>
    </row>
    <row r="159" spans="1:78" s="208" customFormat="1" ht="19.5" customHeight="1" x14ac:dyDescent="0.3">
      <c r="A159" s="189"/>
      <c r="B159" s="190" t="s">
        <v>227</v>
      </c>
      <c r="C159" s="191">
        <v>1940</v>
      </c>
      <c r="D159" s="191">
        <v>3</v>
      </c>
      <c r="E159" s="191">
        <v>5</v>
      </c>
      <c r="F159" s="192">
        <v>2609.71</v>
      </c>
      <c r="G159" s="192">
        <v>2609.71</v>
      </c>
      <c r="H159" s="191">
        <v>2</v>
      </c>
      <c r="I159" s="193">
        <v>6.4</v>
      </c>
      <c r="J159" s="194">
        <v>6.95</v>
      </c>
      <c r="K159" s="195"/>
      <c r="L159" s="196">
        <f t="shared" si="19"/>
        <v>0</v>
      </c>
      <c r="M159" s="197"/>
      <c r="N159" s="198"/>
      <c r="O159" s="199"/>
      <c r="P159" s="197"/>
      <c r="Q159" s="198"/>
      <c r="R159" s="200"/>
      <c r="S159" s="201"/>
      <c r="T159" s="198"/>
      <c r="U159" s="201"/>
      <c r="V159" s="198"/>
      <c r="W159" s="197"/>
      <c r="X159" s="198"/>
      <c r="Y159" s="202"/>
      <c r="Z159" s="198"/>
      <c r="AA159" s="197"/>
      <c r="AB159" s="201"/>
      <c r="AC159" s="198"/>
      <c r="AD159" s="197"/>
      <c r="AE159" s="198"/>
      <c r="AF159" s="197"/>
      <c r="AG159" s="198"/>
      <c r="AH159" s="197"/>
      <c r="AI159" s="203"/>
      <c r="AJ159" s="197"/>
      <c r="AK159" s="198"/>
      <c r="AL159" s="197"/>
      <c r="AM159" s="198"/>
      <c r="AN159" s="197">
        <v>1</v>
      </c>
      <c r="AO159" s="198">
        <v>1.9430000000000001</v>
      </c>
      <c r="AP159" s="197"/>
      <c r="AQ159" s="198"/>
      <c r="AR159" s="197"/>
      <c r="AS159" s="198"/>
      <c r="AT159" s="202"/>
      <c r="AU159" s="204"/>
      <c r="AV159" s="204"/>
      <c r="AW159" s="197"/>
      <c r="AX159" s="198"/>
      <c r="AY159" s="204"/>
      <c r="AZ159" s="202"/>
      <c r="BA159" s="198"/>
      <c r="BB159" s="201"/>
      <c r="BC159" s="198"/>
      <c r="BD159" s="204"/>
      <c r="BE159" s="205"/>
      <c r="BF159" s="206"/>
      <c r="BG159" s="207">
        <v>1.7999999999999999E-2</v>
      </c>
      <c r="BH159" s="206">
        <v>41.76</v>
      </c>
      <c r="BI159" s="207">
        <v>2E-3</v>
      </c>
      <c r="BJ159" s="206">
        <v>2.8580000000000001</v>
      </c>
      <c r="BK159" s="207">
        <v>3.0000000000000001E-3</v>
      </c>
      <c r="BL159" s="206">
        <v>5.3570000000000002</v>
      </c>
      <c r="BM159" s="207"/>
      <c r="BN159" s="206"/>
      <c r="BO159" s="207">
        <v>5</v>
      </c>
      <c r="BP159" s="206">
        <v>7.85</v>
      </c>
      <c r="BQ159" s="207"/>
      <c r="BR159" s="206"/>
      <c r="BS159" s="207">
        <v>11</v>
      </c>
      <c r="BT159" s="206">
        <v>12.513999999999999</v>
      </c>
      <c r="BU159" s="207">
        <v>2</v>
      </c>
      <c r="BV159" s="206">
        <v>10.939</v>
      </c>
      <c r="BW159" s="207">
        <f t="shared" si="20"/>
        <v>1.9430000000000001</v>
      </c>
      <c r="BX159" s="197">
        <f t="shared" si="22"/>
        <v>57.824999999999996</v>
      </c>
      <c r="BY159" s="203">
        <f t="shared" si="23"/>
        <v>23.452999999999999</v>
      </c>
      <c r="BZ159" s="251">
        <f t="shared" si="17"/>
        <v>83.220999999999989</v>
      </c>
    </row>
    <row r="160" spans="1:78" ht="19.5" customHeight="1" x14ac:dyDescent="0.3">
      <c r="A160" s="149">
        <v>147</v>
      </c>
      <c r="B160" s="173" t="s">
        <v>228</v>
      </c>
      <c r="C160" s="174" t="s">
        <v>229</v>
      </c>
      <c r="D160" s="174">
        <v>5</v>
      </c>
      <c r="E160" s="174">
        <v>119</v>
      </c>
      <c r="F160" s="175">
        <v>5800.07</v>
      </c>
      <c r="G160" s="175">
        <v>5800.07</v>
      </c>
      <c r="H160" s="174">
        <v>8</v>
      </c>
      <c r="I160" s="176">
        <v>6.4</v>
      </c>
      <c r="J160" s="177">
        <v>6.95</v>
      </c>
      <c r="K160" s="155">
        <f t="shared" ref="K160:K223" si="24">((F160*I160*6)+(F160*J160*6))/1000</f>
        <v>464.58560699999998</v>
      </c>
      <c r="L160" s="156">
        <f t="shared" si="19"/>
        <v>442.98237627449998</v>
      </c>
      <c r="M160" s="170"/>
      <c r="N160" s="178"/>
      <c r="O160" s="179"/>
      <c r="P160" s="170"/>
      <c r="Q160" s="178"/>
      <c r="R160" s="180"/>
      <c r="S160" s="181"/>
      <c r="T160" s="178"/>
      <c r="U160" s="181"/>
      <c r="V160" s="178"/>
      <c r="W160" s="170"/>
      <c r="X160" s="178"/>
      <c r="Y160" s="182"/>
      <c r="Z160" s="178"/>
      <c r="AA160" s="170"/>
      <c r="AB160" s="181"/>
      <c r="AC160" s="178"/>
      <c r="AD160" s="170"/>
      <c r="AE160" s="178"/>
      <c r="AF160" s="170"/>
      <c r="AG160" s="178"/>
      <c r="AH160" s="170">
        <v>3</v>
      </c>
      <c r="AI160" s="171">
        <v>5.2221000000000002</v>
      </c>
      <c r="AJ160" s="170"/>
      <c r="AK160" s="178"/>
      <c r="AL160" s="170"/>
      <c r="AM160" s="178"/>
      <c r="AN160" s="170"/>
      <c r="AO160" s="178"/>
      <c r="AP160" s="170"/>
      <c r="AQ160" s="178"/>
      <c r="AR160" s="183"/>
      <c r="AS160" s="184"/>
      <c r="AT160" s="182"/>
      <c r="AU160" s="185"/>
      <c r="AV160" s="185"/>
      <c r="AW160" s="170"/>
      <c r="AX160" s="178"/>
      <c r="AY160" s="185"/>
      <c r="AZ160" s="182"/>
      <c r="BA160" s="178"/>
      <c r="BB160" s="181"/>
      <c r="BC160" s="178"/>
      <c r="BD160" s="185">
        <v>5.7439999999999998</v>
      </c>
      <c r="BE160" s="167"/>
      <c r="BF160" s="168"/>
      <c r="BG160" s="169">
        <v>4.0000000000000001E-3</v>
      </c>
      <c r="BH160" s="168">
        <v>9.0943699999999996</v>
      </c>
      <c r="BI160" s="169"/>
      <c r="BJ160" s="168"/>
      <c r="BK160" s="169">
        <v>2E-3</v>
      </c>
      <c r="BL160" s="168">
        <v>7.9757699999999998</v>
      </c>
      <c r="BM160" s="169"/>
      <c r="BN160" s="168"/>
      <c r="BO160" s="169">
        <v>4</v>
      </c>
      <c r="BP160" s="168">
        <v>4.1529999999999996</v>
      </c>
      <c r="BQ160" s="169"/>
      <c r="BR160" s="168"/>
      <c r="BS160" s="169"/>
      <c r="BT160" s="168"/>
      <c r="BU160" s="169"/>
      <c r="BV160" s="168"/>
      <c r="BW160" s="169">
        <f t="shared" si="20"/>
        <v>10.966100000000001</v>
      </c>
      <c r="BX160" s="170">
        <f t="shared" si="22"/>
        <v>21.223139999999997</v>
      </c>
      <c r="BY160" s="171">
        <f t="shared" si="23"/>
        <v>0</v>
      </c>
      <c r="BZ160" s="172">
        <f t="shared" si="17"/>
        <v>32.189239999999998</v>
      </c>
    </row>
    <row r="161" spans="1:78" ht="18.75" customHeight="1" x14ac:dyDescent="0.3">
      <c r="A161" s="149">
        <f t="shared" si="21"/>
        <v>148</v>
      </c>
      <c r="B161" s="173" t="s">
        <v>230</v>
      </c>
      <c r="C161" s="174" t="s">
        <v>231</v>
      </c>
      <c r="D161" s="174">
        <v>4</v>
      </c>
      <c r="E161" s="174">
        <v>36</v>
      </c>
      <c r="F161" s="175">
        <v>2084.41</v>
      </c>
      <c r="G161" s="175">
        <v>2084.41</v>
      </c>
      <c r="H161" s="174">
        <v>3</v>
      </c>
      <c r="I161" s="176">
        <v>6.4</v>
      </c>
      <c r="J161" s="177">
        <v>6.95</v>
      </c>
      <c r="K161" s="155">
        <f t="shared" si="24"/>
        <v>166.96124099999997</v>
      </c>
      <c r="L161" s="156">
        <f t="shared" si="19"/>
        <v>159.19754329349999</v>
      </c>
      <c r="M161" s="170"/>
      <c r="N161" s="178"/>
      <c r="O161" s="179"/>
      <c r="P161" s="170"/>
      <c r="Q161" s="178"/>
      <c r="R161" s="180"/>
      <c r="S161" s="181"/>
      <c r="T161" s="178"/>
      <c r="U161" s="181"/>
      <c r="V161" s="178"/>
      <c r="W161" s="170"/>
      <c r="X161" s="178"/>
      <c r="Y161" s="182"/>
      <c r="Z161" s="178"/>
      <c r="AA161" s="170"/>
      <c r="AB161" s="181"/>
      <c r="AC161" s="178"/>
      <c r="AD161" s="170"/>
      <c r="AE161" s="178"/>
      <c r="AF161" s="170"/>
      <c r="AG161" s="178"/>
      <c r="AH161" s="170">
        <v>12</v>
      </c>
      <c r="AI161" s="171">
        <v>16.699000000000002</v>
      </c>
      <c r="AJ161" s="170"/>
      <c r="AK161" s="178"/>
      <c r="AL161" s="170"/>
      <c r="AM161" s="178"/>
      <c r="AN161" s="170"/>
      <c r="AO161" s="178"/>
      <c r="AP161" s="170"/>
      <c r="AQ161" s="178"/>
      <c r="AR161" s="183">
        <v>1</v>
      </c>
      <c r="AS161" s="184">
        <v>1.655</v>
      </c>
      <c r="AT161" s="182"/>
      <c r="AU161" s="185"/>
      <c r="AV161" s="185"/>
      <c r="AW161" s="170"/>
      <c r="AX161" s="178"/>
      <c r="AY161" s="185"/>
      <c r="AZ161" s="182"/>
      <c r="BA161" s="178"/>
      <c r="BB161" s="181"/>
      <c r="BC161" s="178"/>
      <c r="BD161" s="185">
        <v>6.0430000000000001</v>
      </c>
      <c r="BE161" s="167"/>
      <c r="BF161" s="168"/>
      <c r="BG161" s="169"/>
      <c r="BH161" s="168"/>
      <c r="BI161" s="169">
        <v>1E-3</v>
      </c>
      <c r="BJ161" s="168">
        <v>2.2450000000000001</v>
      </c>
      <c r="BK161" s="169"/>
      <c r="BL161" s="168"/>
      <c r="BM161" s="169"/>
      <c r="BN161" s="168"/>
      <c r="BO161" s="169">
        <v>2</v>
      </c>
      <c r="BP161" s="168">
        <v>3.4009999999999998</v>
      </c>
      <c r="BQ161" s="169"/>
      <c r="BR161" s="168"/>
      <c r="BS161" s="169"/>
      <c r="BT161" s="168"/>
      <c r="BU161" s="169">
        <v>1</v>
      </c>
      <c r="BV161" s="168">
        <v>5.4089999999999998</v>
      </c>
      <c r="BW161" s="169">
        <f t="shared" si="20"/>
        <v>24.397000000000002</v>
      </c>
      <c r="BX161" s="170">
        <f t="shared" si="22"/>
        <v>5.6459999999999999</v>
      </c>
      <c r="BY161" s="171">
        <f t="shared" si="23"/>
        <v>5.4089999999999998</v>
      </c>
      <c r="BZ161" s="172">
        <f t="shared" si="17"/>
        <v>35.452000000000005</v>
      </c>
    </row>
    <row r="162" spans="1:78" ht="18.75" customHeight="1" x14ac:dyDescent="0.3">
      <c r="A162" s="149">
        <f t="shared" si="21"/>
        <v>149</v>
      </c>
      <c r="B162" s="173" t="s">
        <v>232</v>
      </c>
      <c r="C162" s="174" t="s">
        <v>231</v>
      </c>
      <c r="D162" s="174">
        <v>4</v>
      </c>
      <c r="E162" s="174">
        <v>19</v>
      </c>
      <c r="F162" s="175">
        <v>1743.13</v>
      </c>
      <c r="G162" s="175">
        <v>1743.13</v>
      </c>
      <c r="H162" s="174">
        <v>2</v>
      </c>
      <c r="I162" s="176">
        <v>6.4</v>
      </c>
      <c r="J162" s="177">
        <v>6.95</v>
      </c>
      <c r="K162" s="155">
        <f t="shared" si="24"/>
        <v>139.62471300000001</v>
      </c>
      <c r="L162" s="156">
        <f t="shared" si="19"/>
        <v>133.1321638455</v>
      </c>
      <c r="M162" s="170"/>
      <c r="N162" s="178"/>
      <c r="O162" s="179"/>
      <c r="P162" s="170"/>
      <c r="Q162" s="178"/>
      <c r="R162" s="180">
        <v>1</v>
      </c>
      <c r="S162" s="181">
        <v>3.0000000000000001E-3</v>
      </c>
      <c r="T162" s="178">
        <v>5.9729999999999999</v>
      </c>
      <c r="U162" s="181"/>
      <c r="V162" s="178"/>
      <c r="W162" s="170"/>
      <c r="X162" s="178"/>
      <c r="Y162" s="182"/>
      <c r="Z162" s="178"/>
      <c r="AA162" s="170"/>
      <c r="AB162" s="181"/>
      <c r="AC162" s="178"/>
      <c r="AD162" s="170"/>
      <c r="AE162" s="178"/>
      <c r="AF162" s="170"/>
      <c r="AG162" s="178"/>
      <c r="AH162" s="170"/>
      <c r="AI162" s="171"/>
      <c r="AJ162" s="170"/>
      <c r="AK162" s="178"/>
      <c r="AL162" s="170"/>
      <c r="AM162" s="178"/>
      <c r="AN162" s="170"/>
      <c r="AO162" s="178"/>
      <c r="AP162" s="170"/>
      <c r="AQ162" s="178"/>
      <c r="AR162" s="183"/>
      <c r="AS162" s="184"/>
      <c r="AT162" s="182"/>
      <c r="AU162" s="185"/>
      <c r="AV162" s="185"/>
      <c r="AW162" s="170"/>
      <c r="AX162" s="178"/>
      <c r="AY162" s="185"/>
      <c r="AZ162" s="182"/>
      <c r="BA162" s="178"/>
      <c r="BB162" s="181"/>
      <c r="BC162" s="178"/>
      <c r="BD162" s="185">
        <v>39.802</v>
      </c>
      <c r="BE162" s="167"/>
      <c r="BF162" s="168"/>
      <c r="BG162" s="169">
        <v>2E-3</v>
      </c>
      <c r="BH162" s="168">
        <v>2.7210000000000001</v>
      </c>
      <c r="BI162" s="169"/>
      <c r="BJ162" s="168"/>
      <c r="BK162" s="169"/>
      <c r="BL162" s="168"/>
      <c r="BM162" s="169"/>
      <c r="BN162" s="168"/>
      <c r="BO162" s="169"/>
      <c r="BP162" s="168"/>
      <c r="BQ162" s="169"/>
      <c r="BR162" s="168"/>
      <c r="BS162" s="169"/>
      <c r="BT162" s="168"/>
      <c r="BU162" s="169"/>
      <c r="BV162" s="168"/>
      <c r="BW162" s="169">
        <f t="shared" si="20"/>
        <v>45.774999999999999</v>
      </c>
      <c r="BX162" s="170">
        <f t="shared" si="22"/>
        <v>2.7210000000000001</v>
      </c>
      <c r="BY162" s="171">
        <f t="shared" si="23"/>
        <v>0</v>
      </c>
      <c r="BZ162" s="172">
        <f t="shared" si="17"/>
        <v>48.495999999999995</v>
      </c>
    </row>
    <row r="163" spans="1:78" ht="18.75" customHeight="1" x14ac:dyDescent="0.3">
      <c r="A163" s="149">
        <f t="shared" si="21"/>
        <v>150</v>
      </c>
      <c r="B163" s="173" t="s">
        <v>233</v>
      </c>
      <c r="C163" s="174">
        <v>1962</v>
      </c>
      <c r="D163" s="174">
        <v>4</v>
      </c>
      <c r="E163" s="174">
        <v>32</v>
      </c>
      <c r="F163" s="175">
        <v>1294.5899999999999</v>
      </c>
      <c r="G163" s="175">
        <v>1294.5899999999999</v>
      </c>
      <c r="H163" s="174">
        <v>2</v>
      </c>
      <c r="I163" s="176">
        <v>6.4</v>
      </c>
      <c r="J163" s="177">
        <v>6.95</v>
      </c>
      <c r="K163" s="155">
        <f t="shared" si="24"/>
        <v>103.696659</v>
      </c>
      <c r="L163" s="156">
        <f t="shared" si="19"/>
        <v>98.874764356499995</v>
      </c>
      <c r="M163" s="170"/>
      <c r="N163" s="178"/>
      <c r="O163" s="179"/>
      <c r="P163" s="170"/>
      <c r="Q163" s="178"/>
      <c r="R163" s="180"/>
      <c r="S163" s="181"/>
      <c r="T163" s="178"/>
      <c r="U163" s="181"/>
      <c r="V163" s="178"/>
      <c r="W163" s="170"/>
      <c r="X163" s="178"/>
      <c r="Y163" s="182"/>
      <c r="Z163" s="178"/>
      <c r="AA163" s="170"/>
      <c r="AB163" s="181"/>
      <c r="AC163" s="178"/>
      <c r="AD163" s="170"/>
      <c r="AE163" s="178"/>
      <c r="AF163" s="170"/>
      <c r="AG163" s="178"/>
      <c r="AH163" s="170"/>
      <c r="AI163" s="171"/>
      <c r="AJ163" s="170"/>
      <c r="AK163" s="178"/>
      <c r="AL163" s="170"/>
      <c r="AM163" s="178"/>
      <c r="AN163" s="170"/>
      <c r="AO163" s="178"/>
      <c r="AP163" s="170"/>
      <c r="AQ163" s="178"/>
      <c r="AR163" s="183"/>
      <c r="AS163" s="184"/>
      <c r="AT163" s="182"/>
      <c r="AU163" s="185"/>
      <c r="AV163" s="185"/>
      <c r="AW163" s="170"/>
      <c r="AX163" s="178"/>
      <c r="AY163" s="185"/>
      <c r="AZ163" s="182"/>
      <c r="BA163" s="178"/>
      <c r="BB163" s="181"/>
      <c r="BC163" s="178"/>
      <c r="BD163" s="185">
        <v>7.9849999999999994</v>
      </c>
      <c r="BE163" s="167"/>
      <c r="BF163" s="168"/>
      <c r="BG163" s="169"/>
      <c r="BH163" s="168"/>
      <c r="BI163" s="169">
        <v>2.5000000000000001E-3</v>
      </c>
      <c r="BJ163" s="168">
        <v>5.0020800000000003</v>
      </c>
      <c r="BK163" s="169"/>
      <c r="BL163" s="168"/>
      <c r="BM163" s="169"/>
      <c r="BN163" s="168"/>
      <c r="BO163" s="169"/>
      <c r="BP163" s="168"/>
      <c r="BQ163" s="169">
        <v>4.2999999999999997E-2</v>
      </c>
      <c r="BR163" s="168">
        <v>60.673999999999999</v>
      </c>
      <c r="BS163" s="169">
        <v>32</v>
      </c>
      <c r="BT163" s="168">
        <v>51.058</v>
      </c>
      <c r="BU163" s="169">
        <v>2</v>
      </c>
      <c r="BV163" s="168">
        <v>11.704000000000001</v>
      </c>
      <c r="BW163" s="169">
        <f t="shared" si="20"/>
        <v>7.9849999999999994</v>
      </c>
      <c r="BX163" s="170">
        <f t="shared" si="22"/>
        <v>5.0020800000000003</v>
      </c>
      <c r="BY163" s="171">
        <f t="shared" si="23"/>
        <v>123.43600000000001</v>
      </c>
      <c r="BZ163" s="172">
        <f t="shared" si="17"/>
        <v>136.42308</v>
      </c>
    </row>
    <row r="164" spans="1:78" ht="18.75" customHeight="1" x14ac:dyDescent="0.3">
      <c r="A164" s="149">
        <f t="shared" si="21"/>
        <v>151</v>
      </c>
      <c r="B164" s="173" t="s">
        <v>234</v>
      </c>
      <c r="C164" s="174">
        <v>1962</v>
      </c>
      <c r="D164" s="174">
        <v>3</v>
      </c>
      <c r="E164" s="174">
        <v>24</v>
      </c>
      <c r="F164" s="175">
        <v>965.57</v>
      </c>
      <c r="G164" s="175">
        <v>965.57</v>
      </c>
      <c r="H164" s="174">
        <v>2</v>
      </c>
      <c r="I164" s="176">
        <v>6.4</v>
      </c>
      <c r="J164" s="177">
        <v>6.95</v>
      </c>
      <c r="K164" s="155">
        <f t="shared" si="24"/>
        <v>77.342157</v>
      </c>
      <c r="L164" s="156">
        <f t="shared" si="19"/>
        <v>73.745746699500003</v>
      </c>
      <c r="M164" s="170"/>
      <c r="N164" s="178"/>
      <c r="O164" s="179"/>
      <c r="P164" s="170"/>
      <c r="Q164" s="178"/>
      <c r="R164" s="180"/>
      <c r="S164" s="181"/>
      <c r="T164" s="178"/>
      <c r="U164" s="181"/>
      <c r="V164" s="178"/>
      <c r="W164" s="170"/>
      <c r="X164" s="178"/>
      <c r="Y164" s="182"/>
      <c r="Z164" s="178"/>
      <c r="AA164" s="170"/>
      <c r="AB164" s="181"/>
      <c r="AC164" s="178"/>
      <c r="AD164" s="170"/>
      <c r="AE164" s="178"/>
      <c r="AF164" s="170"/>
      <c r="AG164" s="178"/>
      <c r="AH164" s="170"/>
      <c r="AI164" s="171"/>
      <c r="AJ164" s="170"/>
      <c r="AK164" s="178"/>
      <c r="AL164" s="170"/>
      <c r="AM164" s="178"/>
      <c r="AN164" s="170"/>
      <c r="AO164" s="178"/>
      <c r="AP164" s="170"/>
      <c r="AQ164" s="178"/>
      <c r="AR164" s="183"/>
      <c r="AS164" s="184"/>
      <c r="AT164" s="182"/>
      <c r="AU164" s="185"/>
      <c r="AV164" s="185"/>
      <c r="AW164" s="170"/>
      <c r="AX164" s="178"/>
      <c r="AY164" s="185"/>
      <c r="AZ164" s="182">
        <v>1E-3</v>
      </c>
      <c r="BA164" s="178">
        <v>7.2839999999999998</v>
      </c>
      <c r="BB164" s="181"/>
      <c r="BC164" s="178"/>
      <c r="BD164" s="185">
        <v>5.4390000000000001</v>
      </c>
      <c r="BE164" s="167"/>
      <c r="BF164" s="168"/>
      <c r="BG164" s="169"/>
      <c r="BH164" s="168"/>
      <c r="BI164" s="169"/>
      <c r="BJ164" s="168"/>
      <c r="BK164" s="169"/>
      <c r="BL164" s="168"/>
      <c r="BM164" s="169"/>
      <c r="BN164" s="168"/>
      <c r="BO164" s="169"/>
      <c r="BP164" s="168"/>
      <c r="BQ164" s="169"/>
      <c r="BR164" s="168"/>
      <c r="BS164" s="169"/>
      <c r="BT164" s="168"/>
      <c r="BU164" s="169"/>
      <c r="BV164" s="168"/>
      <c r="BW164" s="169">
        <f t="shared" si="20"/>
        <v>12.722999999999999</v>
      </c>
      <c r="BX164" s="170">
        <f t="shared" si="22"/>
        <v>0</v>
      </c>
      <c r="BY164" s="171">
        <f t="shared" si="23"/>
        <v>0</v>
      </c>
      <c r="BZ164" s="172">
        <f t="shared" si="17"/>
        <v>12.722999999999999</v>
      </c>
    </row>
    <row r="165" spans="1:78" ht="18.75" customHeight="1" x14ac:dyDescent="0.3">
      <c r="A165" s="149">
        <f t="shared" si="21"/>
        <v>152</v>
      </c>
      <c r="B165" s="173" t="s">
        <v>235</v>
      </c>
      <c r="C165" s="174">
        <v>1967</v>
      </c>
      <c r="D165" s="174">
        <v>5</v>
      </c>
      <c r="E165" s="174">
        <v>120</v>
      </c>
      <c r="F165" s="175">
        <v>5304.36</v>
      </c>
      <c r="G165" s="175">
        <v>5304.36</v>
      </c>
      <c r="H165" s="174">
        <v>6</v>
      </c>
      <c r="I165" s="176">
        <v>6.4</v>
      </c>
      <c r="J165" s="177">
        <v>6.95</v>
      </c>
      <c r="K165" s="155">
        <f t="shared" si="24"/>
        <v>424.87923599999999</v>
      </c>
      <c r="L165" s="156">
        <f t="shared" si="19"/>
        <v>405.12235152599999</v>
      </c>
      <c r="M165" s="170"/>
      <c r="N165" s="178"/>
      <c r="O165" s="179"/>
      <c r="P165" s="170">
        <v>0.16600000000000001</v>
      </c>
      <c r="Q165" s="178">
        <v>112.989</v>
      </c>
      <c r="R165" s="180"/>
      <c r="S165" s="181"/>
      <c r="T165" s="178"/>
      <c r="U165" s="181">
        <v>4.0000000000000001E-3</v>
      </c>
      <c r="V165" s="178">
        <v>43.076999999999998</v>
      </c>
      <c r="W165" s="170"/>
      <c r="X165" s="178"/>
      <c r="Y165" s="182"/>
      <c r="Z165" s="178"/>
      <c r="AA165" s="170">
        <v>0.45600000000000002</v>
      </c>
      <c r="AB165" s="181">
        <v>6</v>
      </c>
      <c r="AC165" s="178">
        <v>1014.93</v>
      </c>
      <c r="AD165" s="170"/>
      <c r="AE165" s="178"/>
      <c r="AF165" s="170">
        <v>3.7000000000000002E-3</v>
      </c>
      <c r="AG165" s="178">
        <v>13.57578</v>
      </c>
      <c r="AH165" s="170">
        <v>12</v>
      </c>
      <c r="AI165" s="171">
        <v>17.236999999999998</v>
      </c>
      <c r="AJ165" s="170"/>
      <c r="AK165" s="178"/>
      <c r="AL165" s="170"/>
      <c r="AM165" s="178"/>
      <c r="AN165" s="170">
        <v>2</v>
      </c>
      <c r="AO165" s="178">
        <v>4.4260000000000002</v>
      </c>
      <c r="AP165" s="170"/>
      <c r="AQ165" s="178"/>
      <c r="AR165" s="183">
        <v>16</v>
      </c>
      <c r="AS165" s="184">
        <v>1.83257</v>
      </c>
      <c r="AT165" s="182"/>
      <c r="AU165" s="185"/>
      <c r="AV165" s="185"/>
      <c r="AW165" s="170"/>
      <c r="AX165" s="178"/>
      <c r="AY165" s="185"/>
      <c r="AZ165" s="182"/>
      <c r="BA165" s="178"/>
      <c r="BB165" s="181">
        <v>60</v>
      </c>
      <c r="BC165" s="178">
        <v>37.445999999999998</v>
      </c>
      <c r="BD165" s="185">
        <v>23.48854</v>
      </c>
      <c r="BE165" s="167"/>
      <c r="BF165" s="168"/>
      <c r="BG165" s="169"/>
      <c r="BH165" s="168"/>
      <c r="BI165" s="169">
        <v>1E-3</v>
      </c>
      <c r="BJ165" s="168">
        <v>2.5227200000000001</v>
      </c>
      <c r="BK165" s="169">
        <v>1.4E-2</v>
      </c>
      <c r="BL165" s="168">
        <v>22.808</v>
      </c>
      <c r="BM165" s="169"/>
      <c r="BN165" s="168"/>
      <c r="BO165" s="169">
        <v>4</v>
      </c>
      <c r="BP165" s="168">
        <v>5.8129999999999997</v>
      </c>
      <c r="BQ165" s="169"/>
      <c r="BR165" s="168"/>
      <c r="BS165" s="169">
        <v>1</v>
      </c>
      <c r="BT165" s="168">
        <v>1.0274799999999999</v>
      </c>
      <c r="BU165" s="169"/>
      <c r="BV165" s="168"/>
      <c r="BW165" s="169">
        <f t="shared" si="20"/>
        <v>1269.0018899999998</v>
      </c>
      <c r="BX165" s="170">
        <f t="shared" si="22"/>
        <v>31.143719999999998</v>
      </c>
      <c r="BY165" s="171">
        <f t="shared" si="23"/>
        <v>1.0274799999999999</v>
      </c>
      <c r="BZ165" s="172">
        <f t="shared" si="17"/>
        <v>1301.1730899999998</v>
      </c>
    </row>
    <row r="166" spans="1:78" ht="18.75" customHeight="1" x14ac:dyDescent="0.3">
      <c r="A166" s="149">
        <f t="shared" si="21"/>
        <v>153</v>
      </c>
      <c r="B166" s="173" t="s">
        <v>236</v>
      </c>
      <c r="C166" s="174">
        <v>1974</v>
      </c>
      <c r="D166" s="174">
        <v>5</v>
      </c>
      <c r="E166" s="174">
        <v>107</v>
      </c>
      <c r="F166" s="175">
        <v>5407.2</v>
      </c>
      <c r="G166" s="175">
        <v>5407.2</v>
      </c>
      <c r="H166" s="174">
        <v>7</v>
      </c>
      <c r="I166" s="176">
        <v>6.4</v>
      </c>
      <c r="J166" s="177">
        <v>6.95</v>
      </c>
      <c r="K166" s="155">
        <f t="shared" si="24"/>
        <v>433.11671999999999</v>
      </c>
      <c r="L166" s="156">
        <f t="shared" si="19"/>
        <v>412.97679252</v>
      </c>
      <c r="M166" s="170">
        <v>0.02</v>
      </c>
      <c r="N166" s="178">
        <v>20.620999999999999</v>
      </c>
      <c r="O166" s="179"/>
      <c r="P166" s="170"/>
      <c r="Q166" s="178"/>
      <c r="R166" s="180"/>
      <c r="S166" s="181"/>
      <c r="T166" s="178"/>
      <c r="U166" s="181"/>
      <c r="V166" s="178"/>
      <c r="W166" s="170"/>
      <c r="X166" s="178"/>
      <c r="Y166" s="182"/>
      <c r="Z166" s="178"/>
      <c r="AA166" s="170"/>
      <c r="AB166" s="181"/>
      <c r="AC166" s="178"/>
      <c r="AD166" s="170"/>
      <c r="AE166" s="178"/>
      <c r="AF166" s="170"/>
      <c r="AG166" s="178"/>
      <c r="AH166" s="170"/>
      <c r="AI166" s="171"/>
      <c r="AJ166" s="170"/>
      <c r="AK166" s="178"/>
      <c r="AL166" s="170"/>
      <c r="AM166" s="178"/>
      <c r="AN166" s="170">
        <v>2</v>
      </c>
      <c r="AO166" s="178">
        <v>12.456</v>
      </c>
      <c r="AP166" s="170"/>
      <c r="AQ166" s="178"/>
      <c r="AR166" s="183">
        <v>2</v>
      </c>
      <c r="AS166" s="184">
        <v>1.0640000000000001</v>
      </c>
      <c r="AT166" s="182"/>
      <c r="AU166" s="185"/>
      <c r="AV166" s="185"/>
      <c r="AW166" s="170"/>
      <c r="AX166" s="178"/>
      <c r="AY166" s="185"/>
      <c r="AZ166" s="182"/>
      <c r="BA166" s="178"/>
      <c r="BB166" s="181"/>
      <c r="BC166" s="178"/>
      <c r="BD166" s="185">
        <v>16.577000000000002</v>
      </c>
      <c r="BE166" s="167"/>
      <c r="BF166" s="168"/>
      <c r="BG166" s="169">
        <v>2E-3</v>
      </c>
      <c r="BH166" s="168">
        <v>2.8479999999999999</v>
      </c>
      <c r="BI166" s="169">
        <v>8.9999999999999993E-3</v>
      </c>
      <c r="BJ166" s="168">
        <v>22.652999999999999</v>
      </c>
      <c r="BK166" s="169"/>
      <c r="BL166" s="168"/>
      <c r="BM166" s="169"/>
      <c r="BN166" s="168"/>
      <c r="BO166" s="169">
        <v>6</v>
      </c>
      <c r="BP166" s="168">
        <v>6.0640000000000001</v>
      </c>
      <c r="BQ166" s="169"/>
      <c r="BR166" s="168"/>
      <c r="BS166" s="169">
        <v>1</v>
      </c>
      <c r="BT166" s="168">
        <v>1.167</v>
      </c>
      <c r="BU166" s="169">
        <v>1</v>
      </c>
      <c r="BV166" s="168">
        <v>7.5549999999999997</v>
      </c>
      <c r="BW166" s="169">
        <f t="shared" si="20"/>
        <v>50.718000000000004</v>
      </c>
      <c r="BX166" s="170">
        <f t="shared" si="22"/>
        <v>31.564999999999998</v>
      </c>
      <c r="BY166" s="171">
        <f t="shared" si="23"/>
        <v>8.7219999999999995</v>
      </c>
      <c r="BZ166" s="172">
        <f t="shared" si="17"/>
        <v>91.004999999999995</v>
      </c>
    </row>
    <row r="167" spans="1:78" ht="18.75" customHeight="1" x14ac:dyDescent="0.3">
      <c r="A167" s="149">
        <f t="shared" si="21"/>
        <v>154</v>
      </c>
      <c r="B167" s="173" t="s">
        <v>237</v>
      </c>
      <c r="C167" s="174">
        <v>1979</v>
      </c>
      <c r="D167" s="174" t="s">
        <v>238</v>
      </c>
      <c r="E167" s="174">
        <v>105</v>
      </c>
      <c r="F167" s="175">
        <v>6249.5</v>
      </c>
      <c r="G167" s="175">
        <v>6249.5</v>
      </c>
      <c r="H167" s="174">
        <v>5</v>
      </c>
      <c r="I167" s="176">
        <v>6.4</v>
      </c>
      <c r="J167" s="177">
        <v>6.95</v>
      </c>
      <c r="K167" s="155">
        <f t="shared" si="24"/>
        <v>500.58495000000005</v>
      </c>
      <c r="L167" s="156">
        <f t="shared" si="19"/>
        <v>477.30774982500003</v>
      </c>
      <c r="M167" s="170">
        <v>0.02</v>
      </c>
      <c r="N167" s="178">
        <v>12.667</v>
      </c>
      <c r="O167" s="179"/>
      <c r="P167" s="170">
        <v>1.6E-2</v>
      </c>
      <c r="Q167" s="178">
        <v>28.341000000000001</v>
      </c>
      <c r="R167" s="180"/>
      <c r="S167" s="181"/>
      <c r="T167" s="178"/>
      <c r="U167" s="181"/>
      <c r="V167" s="178"/>
      <c r="W167" s="170"/>
      <c r="X167" s="178"/>
      <c r="Y167" s="182"/>
      <c r="Z167" s="178"/>
      <c r="AA167" s="170"/>
      <c r="AB167" s="181"/>
      <c r="AC167" s="178"/>
      <c r="AD167" s="170"/>
      <c r="AE167" s="178"/>
      <c r="AF167" s="170"/>
      <c r="AG167" s="178"/>
      <c r="AH167" s="170"/>
      <c r="AI167" s="171"/>
      <c r="AJ167" s="170"/>
      <c r="AK167" s="178"/>
      <c r="AL167" s="170"/>
      <c r="AM167" s="178"/>
      <c r="AN167" s="170"/>
      <c r="AO167" s="178"/>
      <c r="AP167" s="170"/>
      <c r="AQ167" s="178"/>
      <c r="AR167" s="183"/>
      <c r="AS167" s="184"/>
      <c r="AT167" s="182"/>
      <c r="AU167" s="185"/>
      <c r="AV167" s="185"/>
      <c r="AW167" s="170"/>
      <c r="AX167" s="178"/>
      <c r="AY167" s="185"/>
      <c r="AZ167" s="182"/>
      <c r="BA167" s="178"/>
      <c r="BB167" s="181"/>
      <c r="BC167" s="178"/>
      <c r="BD167" s="185">
        <v>496.08600000000001</v>
      </c>
      <c r="BE167" s="167">
        <v>6.6E-3</v>
      </c>
      <c r="BF167" s="168">
        <v>13.961</v>
      </c>
      <c r="BG167" s="169">
        <v>7.0000000000000001E-3</v>
      </c>
      <c r="BH167" s="168">
        <v>16.873000000000001</v>
      </c>
      <c r="BI167" s="169">
        <v>2.9000000000000001E-2</v>
      </c>
      <c r="BJ167" s="168">
        <v>70.905000000000001</v>
      </c>
      <c r="BK167" s="169">
        <v>1E-3</v>
      </c>
      <c r="BL167" s="168">
        <v>4.0999999999999996</v>
      </c>
      <c r="BM167" s="169">
        <v>2</v>
      </c>
      <c r="BN167" s="168">
        <v>6.3239999999999998</v>
      </c>
      <c r="BO167" s="169">
        <v>32</v>
      </c>
      <c r="BP167" s="168">
        <v>46.683</v>
      </c>
      <c r="BQ167" s="169">
        <v>0.03</v>
      </c>
      <c r="BR167" s="168">
        <v>9.8290000000000006</v>
      </c>
      <c r="BS167" s="169">
        <v>5</v>
      </c>
      <c r="BT167" s="168">
        <v>7.0380000000000003</v>
      </c>
      <c r="BU167" s="169">
        <v>2</v>
      </c>
      <c r="BV167" s="168">
        <v>11.29</v>
      </c>
      <c r="BW167" s="169">
        <f t="shared" si="20"/>
        <v>537.09400000000005</v>
      </c>
      <c r="BX167" s="170">
        <f t="shared" si="22"/>
        <v>158.846</v>
      </c>
      <c r="BY167" s="171">
        <f t="shared" si="23"/>
        <v>28.157</v>
      </c>
      <c r="BZ167" s="172">
        <f t="shared" si="17"/>
        <v>724.09700000000009</v>
      </c>
    </row>
    <row r="168" spans="1:78" ht="18.75" customHeight="1" x14ac:dyDescent="0.3">
      <c r="A168" s="149"/>
      <c r="B168" s="173" t="s">
        <v>239</v>
      </c>
      <c r="C168" s="174">
        <v>1973</v>
      </c>
      <c r="D168" s="174">
        <v>5</v>
      </c>
      <c r="E168" s="174">
        <v>128</v>
      </c>
      <c r="F168" s="175">
        <v>6086.6</v>
      </c>
      <c r="G168" s="175">
        <v>6086.6</v>
      </c>
      <c r="H168" s="174">
        <v>8</v>
      </c>
      <c r="I168" s="176">
        <v>6.4</v>
      </c>
      <c r="J168" s="177">
        <v>6.95</v>
      </c>
      <c r="K168" s="155">
        <f t="shared" si="24"/>
        <v>487.53666000000004</v>
      </c>
      <c r="L168" s="156">
        <f t="shared" si="19"/>
        <v>464.86620531000005</v>
      </c>
      <c r="M168" s="170"/>
      <c r="N168" s="178"/>
      <c r="O168" s="179"/>
      <c r="P168" s="170"/>
      <c r="Q168" s="178"/>
      <c r="R168" s="180"/>
      <c r="S168" s="181"/>
      <c r="T168" s="178"/>
      <c r="U168" s="181"/>
      <c r="V168" s="178"/>
      <c r="W168" s="170"/>
      <c r="X168" s="178"/>
      <c r="Y168" s="182"/>
      <c r="Z168" s="178"/>
      <c r="AA168" s="170"/>
      <c r="AB168" s="181"/>
      <c r="AC168" s="178"/>
      <c r="AD168" s="170"/>
      <c r="AE168" s="178"/>
      <c r="AF168" s="170"/>
      <c r="AG168" s="178"/>
      <c r="AH168" s="170"/>
      <c r="AI168" s="171"/>
      <c r="AJ168" s="170"/>
      <c r="AK168" s="178"/>
      <c r="AL168" s="170"/>
      <c r="AM168" s="178"/>
      <c r="AN168" s="170"/>
      <c r="AO168" s="178"/>
      <c r="AP168" s="170"/>
      <c r="AQ168" s="178"/>
      <c r="AR168" s="183"/>
      <c r="AS168" s="184"/>
      <c r="AT168" s="182"/>
      <c r="AU168" s="185"/>
      <c r="AV168" s="185"/>
      <c r="AW168" s="170"/>
      <c r="AX168" s="178"/>
      <c r="AY168" s="185"/>
      <c r="AZ168" s="182"/>
      <c r="BA168" s="178"/>
      <c r="BB168" s="181"/>
      <c r="BC168" s="178"/>
      <c r="BD168" s="185">
        <v>92.552000000000007</v>
      </c>
      <c r="BE168" s="167"/>
      <c r="BF168" s="168"/>
      <c r="BG168" s="169"/>
      <c r="BH168" s="168"/>
      <c r="BI168" s="169"/>
      <c r="BJ168" s="168"/>
      <c r="BK168" s="169">
        <v>1E-3</v>
      </c>
      <c r="BL168" s="168">
        <v>1.22149</v>
      </c>
      <c r="BM168" s="169"/>
      <c r="BN168" s="168"/>
      <c r="BO168" s="169">
        <v>6</v>
      </c>
      <c r="BP168" s="168">
        <v>17.664999999999999</v>
      </c>
      <c r="BQ168" s="169"/>
      <c r="BR168" s="168"/>
      <c r="BS168" s="169"/>
      <c r="BT168" s="168"/>
      <c r="BU168" s="169">
        <v>1</v>
      </c>
      <c r="BV168" s="168">
        <v>4.8548499999999999</v>
      </c>
      <c r="BW168" s="169">
        <f t="shared" si="20"/>
        <v>92.552000000000007</v>
      </c>
      <c r="BX168" s="170">
        <f t="shared" si="22"/>
        <v>18.886489999999998</v>
      </c>
      <c r="BY168" s="171">
        <f t="shared" si="23"/>
        <v>4.8548499999999999</v>
      </c>
      <c r="BZ168" s="172">
        <f t="shared" si="17"/>
        <v>116.29334</v>
      </c>
    </row>
    <row r="169" spans="1:78" ht="18.75" customHeight="1" x14ac:dyDescent="0.3">
      <c r="A169" s="149">
        <f>A167+1</f>
        <v>155</v>
      </c>
      <c r="B169" s="173" t="s">
        <v>240</v>
      </c>
      <c r="C169" s="174">
        <v>1972</v>
      </c>
      <c r="D169" s="174">
        <v>5</v>
      </c>
      <c r="E169" s="174">
        <v>69</v>
      </c>
      <c r="F169" s="175">
        <v>3375.7999999999997</v>
      </c>
      <c r="G169" s="175">
        <v>3375.7999999999997</v>
      </c>
      <c r="H169" s="174">
        <v>4</v>
      </c>
      <c r="I169" s="176">
        <v>6.4</v>
      </c>
      <c r="J169" s="177">
        <v>6.95</v>
      </c>
      <c r="K169" s="155">
        <f t="shared" si="24"/>
        <v>270.40157999999997</v>
      </c>
      <c r="L169" s="156">
        <f t="shared" si="19"/>
        <v>257.82790652999995</v>
      </c>
      <c r="M169" s="170"/>
      <c r="N169" s="178"/>
      <c r="O169" s="179"/>
      <c r="P169" s="170">
        <v>2E-3</v>
      </c>
      <c r="Q169" s="178">
        <v>3.2949999999999999</v>
      </c>
      <c r="R169" s="180"/>
      <c r="S169" s="181"/>
      <c r="T169" s="178"/>
      <c r="U169" s="181"/>
      <c r="V169" s="178"/>
      <c r="W169" s="170"/>
      <c r="X169" s="178"/>
      <c r="Y169" s="182"/>
      <c r="Z169" s="178"/>
      <c r="AA169" s="170"/>
      <c r="AB169" s="181"/>
      <c r="AC169" s="178"/>
      <c r="AD169" s="170"/>
      <c r="AE169" s="178"/>
      <c r="AF169" s="170"/>
      <c r="AG169" s="178"/>
      <c r="AH169" s="170"/>
      <c r="AI169" s="171"/>
      <c r="AJ169" s="170"/>
      <c r="AK169" s="178"/>
      <c r="AL169" s="170"/>
      <c r="AM169" s="178"/>
      <c r="AN169" s="170"/>
      <c r="AO169" s="178"/>
      <c r="AP169" s="170"/>
      <c r="AQ169" s="178"/>
      <c r="AR169" s="183"/>
      <c r="AS169" s="184"/>
      <c r="AT169" s="182"/>
      <c r="AU169" s="185"/>
      <c r="AV169" s="185"/>
      <c r="AW169" s="170"/>
      <c r="AX169" s="178"/>
      <c r="AY169" s="185"/>
      <c r="AZ169" s="182"/>
      <c r="BA169" s="178"/>
      <c r="BB169" s="181"/>
      <c r="BC169" s="178"/>
      <c r="BD169" s="185">
        <v>6.5380000000000003</v>
      </c>
      <c r="BE169" s="167"/>
      <c r="BF169" s="168"/>
      <c r="BG169" s="169"/>
      <c r="BH169" s="168"/>
      <c r="BI169" s="169">
        <v>2.5000000000000001E-3</v>
      </c>
      <c r="BJ169" s="168">
        <v>4.8074199999999996</v>
      </c>
      <c r="BK169" s="169"/>
      <c r="BL169" s="168"/>
      <c r="BM169" s="169"/>
      <c r="BN169" s="168"/>
      <c r="BO169" s="169">
        <v>7</v>
      </c>
      <c r="BP169" s="168">
        <v>8.4499999999999993</v>
      </c>
      <c r="BQ169" s="169"/>
      <c r="BR169" s="168"/>
      <c r="BS169" s="169"/>
      <c r="BT169" s="168"/>
      <c r="BU169" s="169"/>
      <c r="BV169" s="168"/>
      <c r="BW169" s="169">
        <f t="shared" si="20"/>
        <v>9.8330000000000002</v>
      </c>
      <c r="BX169" s="170">
        <f t="shared" si="22"/>
        <v>13.25742</v>
      </c>
      <c r="BY169" s="171">
        <f t="shared" si="23"/>
        <v>0</v>
      </c>
      <c r="BZ169" s="172">
        <f t="shared" si="17"/>
        <v>23.090420000000002</v>
      </c>
    </row>
    <row r="170" spans="1:78" ht="18.75" customHeight="1" x14ac:dyDescent="0.3">
      <c r="A170" s="149">
        <f t="shared" si="21"/>
        <v>156</v>
      </c>
      <c r="B170" s="173" t="s">
        <v>241</v>
      </c>
      <c r="C170" s="174" t="s">
        <v>242</v>
      </c>
      <c r="D170" s="174">
        <v>5</v>
      </c>
      <c r="E170" s="174">
        <v>64</v>
      </c>
      <c r="F170" s="175">
        <v>3259.6</v>
      </c>
      <c r="G170" s="175">
        <v>3259.6</v>
      </c>
      <c r="H170" s="174">
        <v>4</v>
      </c>
      <c r="I170" s="176">
        <v>6.4</v>
      </c>
      <c r="J170" s="177">
        <v>6.95</v>
      </c>
      <c r="K170" s="155">
        <f t="shared" si="24"/>
        <v>261.09396000000004</v>
      </c>
      <c r="L170" s="156">
        <f t="shared" si="19"/>
        <v>248.95309086000003</v>
      </c>
      <c r="M170" s="170">
        <v>8.0000000000000002E-3</v>
      </c>
      <c r="N170" s="178">
        <v>2.8498000000000001</v>
      </c>
      <c r="O170" s="179"/>
      <c r="P170" s="170"/>
      <c r="Q170" s="178"/>
      <c r="R170" s="180"/>
      <c r="S170" s="181"/>
      <c r="T170" s="178"/>
      <c r="U170" s="181"/>
      <c r="V170" s="178"/>
      <c r="W170" s="170"/>
      <c r="X170" s="178"/>
      <c r="Y170" s="182"/>
      <c r="Z170" s="178"/>
      <c r="AA170" s="170"/>
      <c r="AB170" s="181"/>
      <c r="AC170" s="178"/>
      <c r="AD170" s="170"/>
      <c r="AE170" s="178"/>
      <c r="AF170" s="170"/>
      <c r="AG170" s="178"/>
      <c r="AH170" s="170"/>
      <c r="AI170" s="171"/>
      <c r="AJ170" s="170"/>
      <c r="AK170" s="178"/>
      <c r="AL170" s="170"/>
      <c r="AM170" s="178"/>
      <c r="AN170" s="170">
        <v>2</v>
      </c>
      <c r="AO170" s="178">
        <v>21.76</v>
      </c>
      <c r="AP170" s="170"/>
      <c r="AQ170" s="178"/>
      <c r="AR170" s="183"/>
      <c r="AS170" s="184"/>
      <c r="AT170" s="182"/>
      <c r="AU170" s="185"/>
      <c r="AV170" s="185"/>
      <c r="AW170" s="170"/>
      <c r="AX170" s="178"/>
      <c r="AY170" s="185"/>
      <c r="AZ170" s="182">
        <v>6.3200000000000006E-2</v>
      </c>
      <c r="BA170" s="178">
        <v>147.76361070931856</v>
      </c>
      <c r="BB170" s="181"/>
      <c r="BC170" s="178"/>
      <c r="BD170" s="185">
        <v>20.591999999999999</v>
      </c>
      <c r="BE170" s="167"/>
      <c r="BF170" s="168"/>
      <c r="BG170" s="169"/>
      <c r="BH170" s="168"/>
      <c r="BI170" s="169"/>
      <c r="BJ170" s="168"/>
      <c r="BK170" s="169"/>
      <c r="BL170" s="168"/>
      <c r="BM170" s="169"/>
      <c r="BN170" s="168"/>
      <c r="BO170" s="169">
        <v>7</v>
      </c>
      <c r="BP170" s="168">
        <v>9.0570000000000004</v>
      </c>
      <c r="BQ170" s="169"/>
      <c r="BR170" s="168"/>
      <c r="BS170" s="169"/>
      <c r="BT170" s="168"/>
      <c r="BU170" s="169">
        <v>3</v>
      </c>
      <c r="BV170" s="168">
        <v>15.031000000000001</v>
      </c>
      <c r="BW170" s="169">
        <f t="shared" si="20"/>
        <v>192.96541070931858</v>
      </c>
      <c r="BX170" s="170">
        <f t="shared" si="22"/>
        <v>9.0570000000000004</v>
      </c>
      <c r="BY170" s="171">
        <f t="shared" si="23"/>
        <v>15.031000000000001</v>
      </c>
      <c r="BZ170" s="172">
        <f t="shared" si="17"/>
        <v>217.05341070931857</v>
      </c>
    </row>
    <row r="171" spans="1:78" ht="18.75" customHeight="1" x14ac:dyDescent="0.3">
      <c r="A171" s="149">
        <f t="shared" si="21"/>
        <v>157</v>
      </c>
      <c r="B171" s="173" t="s">
        <v>243</v>
      </c>
      <c r="C171" s="174">
        <v>1973</v>
      </c>
      <c r="D171" s="174">
        <v>5</v>
      </c>
      <c r="E171" s="174">
        <v>128</v>
      </c>
      <c r="F171" s="175">
        <v>6550.0999999999995</v>
      </c>
      <c r="G171" s="175">
        <v>6550.0999999999995</v>
      </c>
      <c r="H171" s="174">
        <v>8</v>
      </c>
      <c r="I171" s="176">
        <v>6.4</v>
      </c>
      <c r="J171" s="177">
        <v>6.95</v>
      </c>
      <c r="K171" s="155">
        <f t="shared" si="24"/>
        <v>524.66300999999999</v>
      </c>
      <c r="L171" s="156">
        <f t="shared" si="19"/>
        <v>500.26618003499999</v>
      </c>
      <c r="M171" s="170"/>
      <c r="N171" s="178"/>
      <c r="O171" s="179"/>
      <c r="P171" s="170">
        <v>2.4E-2</v>
      </c>
      <c r="Q171" s="178">
        <v>5.4889999999999999</v>
      </c>
      <c r="R171" s="180"/>
      <c r="S171" s="181"/>
      <c r="T171" s="178"/>
      <c r="U171" s="181"/>
      <c r="V171" s="178"/>
      <c r="W171" s="170"/>
      <c r="X171" s="178"/>
      <c r="Y171" s="182"/>
      <c r="Z171" s="178"/>
      <c r="AA171" s="170"/>
      <c r="AB171" s="181"/>
      <c r="AC171" s="178"/>
      <c r="AD171" s="170"/>
      <c r="AE171" s="178"/>
      <c r="AF171" s="170"/>
      <c r="AG171" s="178"/>
      <c r="AH171" s="170"/>
      <c r="AI171" s="171"/>
      <c r="AJ171" s="170"/>
      <c r="AK171" s="178"/>
      <c r="AL171" s="170"/>
      <c r="AM171" s="178"/>
      <c r="AN171" s="170">
        <v>3</v>
      </c>
      <c r="AO171" s="178">
        <v>12.077999999999999</v>
      </c>
      <c r="AP171" s="170"/>
      <c r="AQ171" s="178"/>
      <c r="AR171" s="183"/>
      <c r="AS171" s="184"/>
      <c r="AT171" s="182"/>
      <c r="AU171" s="185"/>
      <c r="AV171" s="185"/>
      <c r="AW171" s="170">
        <v>1</v>
      </c>
      <c r="AX171" s="178">
        <v>11.413869999999999</v>
      </c>
      <c r="AY171" s="185"/>
      <c r="AZ171" s="182"/>
      <c r="BA171" s="178"/>
      <c r="BB171" s="181"/>
      <c r="BC171" s="178"/>
      <c r="BD171" s="185">
        <v>48.863999999999997</v>
      </c>
      <c r="BE171" s="167"/>
      <c r="BF171" s="168"/>
      <c r="BG171" s="169"/>
      <c r="BH171" s="168"/>
      <c r="BI171" s="169">
        <v>1E-3</v>
      </c>
      <c r="BJ171" s="168">
        <v>2.83867</v>
      </c>
      <c r="BK171" s="169"/>
      <c r="BL171" s="168"/>
      <c r="BM171" s="169"/>
      <c r="BN171" s="168"/>
      <c r="BO171" s="169">
        <v>5</v>
      </c>
      <c r="BP171" s="168">
        <v>8.4489999999999998</v>
      </c>
      <c r="BQ171" s="169"/>
      <c r="BR171" s="168"/>
      <c r="BS171" s="169">
        <v>1</v>
      </c>
      <c r="BT171" s="168">
        <v>1.1171199999999999</v>
      </c>
      <c r="BU171" s="169">
        <v>2</v>
      </c>
      <c r="BV171" s="168">
        <v>10.734999999999999</v>
      </c>
      <c r="BW171" s="169">
        <f t="shared" si="20"/>
        <v>77.84487</v>
      </c>
      <c r="BX171" s="170">
        <f t="shared" si="22"/>
        <v>11.28767</v>
      </c>
      <c r="BY171" s="171">
        <f t="shared" si="23"/>
        <v>11.852119999999999</v>
      </c>
      <c r="BZ171" s="172">
        <f t="shared" si="17"/>
        <v>100.98466000000001</v>
      </c>
    </row>
    <row r="172" spans="1:78" ht="19.5" customHeight="1" x14ac:dyDescent="0.3">
      <c r="A172" s="149">
        <f t="shared" si="21"/>
        <v>158</v>
      </c>
      <c r="B172" s="173" t="s">
        <v>244</v>
      </c>
      <c r="C172" s="174">
        <v>1976</v>
      </c>
      <c r="D172" s="174">
        <v>5</v>
      </c>
      <c r="E172" s="174">
        <v>104</v>
      </c>
      <c r="F172" s="175">
        <v>6821.91</v>
      </c>
      <c r="G172" s="175">
        <v>6821.91</v>
      </c>
      <c r="H172" s="174">
        <v>7</v>
      </c>
      <c r="I172" s="176">
        <v>6.4</v>
      </c>
      <c r="J172" s="177">
        <v>6.95</v>
      </c>
      <c r="K172" s="155">
        <f t="shared" si="24"/>
        <v>546.43499100000008</v>
      </c>
      <c r="L172" s="156">
        <f t="shared" si="19"/>
        <v>521.02576391850005</v>
      </c>
      <c r="M172" s="170"/>
      <c r="N172" s="178"/>
      <c r="O172" s="179"/>
      <c r="P172" s="170"/>
      <c r="Q172" s="178"/>
      <c r="R172" s="180"/>
      <c r="S172" s="181"/>
      <c r="T172" s="178"/>
      <c r="U172" s="181"/>
      <c r="V172" s="178"/>
      <c r="W172" s="170"/>
      <c r="X172" s="178"/>
      <c r="Y172" s="182"/>
      <c r="Z172" s="178"/>
      <c r="AA172" s="170">
        <v>7.0000000000000007E-2</v>
      </c>
      <c r="AB172" s="181">
        <v>1</v>
      </c>
      <c r="AC172" s="178">
        <v>172.846</v>
      </c>
      <c r="AD172" s="170"/>
      <c r="AE172" s="178"/>
      <c r="AF172" s="170"/>
      <c r="AG172" s="178"/>
      <c r="AH172" s="170">
        <v>3</v>
      </c>
      <c r="AI172" s="171">
        <v>3.61206</v>
      </c>
      <c r="AJ172" s="170"/>
      <c r="AK172" s="178"/>
      <c r="AL172" s="170"/>
      <c r="AM172" s="178"/>
      <c r="AN172" s="170">
        <v>1</v>
      </c>
      <c r="AO172" s="178">
        <v>1.2230000000000001</v>
      </c>
      <c r="AP172" s="170"/>
      <c r="AQ172" s="178"/>
      <c r="AR172" s="183">
        <v>1</v>
      </c>
      <c r="AS172" s="184">
        <v>3.3220000000000001</v>
      </c>
      <c r="AT172" s="182"/>
      <c r="AU172" s="185"/>
      <c r="AV172" s="185"/>
      <c r="AW172" s="170"/>
      <c r="AX172" s="178"/>
      <c r="AY172" s="185"/>
      <c r="AZ172" s="182"/>
      <c r="BA172" s="178"/>
      <c r="BB172" s="181"/>
      <c r="BC172" s="178"/>
      <c r="BD172" s="185">
        <v>74.721000000000004</v>
      </c>
      <c r="BE172" s="167"/>
      <c r="BF172" s="168"/>
      <c r="BG172" s="169"/>
      <c r="BH172" s="168"/>
      <c r="BI172" s="169">
        <v>1.7000000000000001E-2</v>
      </c>
      <c r="BJ172" s="168">
        <v>37.265999999999998</v>
      </c>
      <c r="BK172" s="169">
        <v>5.0000000000000001E-3</v>
      </c>
      <c r="BL172" s="168">
        <v>12.667999999999999</v>
      </c>
      <c r="BM172" s="169"/>
      <c r="BN172" s="168"/>
      <c r="BO172" s="169">
        <v>3</v>
      </c>
      <c r="BP172" s="168">
        <v>2.7629999999999999</v>
      </c>
      <c r="BQ172" s="169"/>
      <c r="BR172" s="168"/>
      <c r="BS172" s="169">
        <v>15</v>
      </c>
      <c r="BT172" s="168">
        <v>21.331</v>
      </c>
      <c r="BU172" s="169">
        <v>1</v>
      </c>
      <c r="BV172" s="168">
        <v>4.8406399999999996</v>
      </c>
      <c r="BW172" s="169">
        <f t="shared" si="20"/>
        <v>255.72406000000004</v>
      </c>
      <c r="BX172" s="170">
        <f t="shared" si="22"/>
        <v>52.696999999999996</v>
      </c>
      <c r="BY172" s="171">
        <f t="shared" si="23"/>
        <v>26.17164</v>
      </c>
      <c r="BZ172" s="172">
        <f t="shared" si="17"/>
        <v>334.59270000000004</v>
      </c>
    </row>
    <row r="173" spans="1:78" ht="18.75" customHeight="1" x14ac:dyDescent="0.3">
      <c r="A173" s="149">
        <f t="shared" si="21"/>
        <v>159</v>
      </c>
      <c r="B173" s="173" t="s">
        <v>245</v>
      </c>
      <c r="C173" s="174">
        <v>1972</v>
      </c>
      <c r="D173" s="174">
        <v>5</v>
      </c>
      <c r="E173" s="174">
        <v>97</v>
      </c>
      <c r="F173" s="175">
        <v>4522.7</v>
      </c>
      <c r="G173" s="175">
        <v>4522.7</v>
      </c>
      <c r="H173" s="174">
        <v>6</v>
      </c>
      <c r="I173" s="176">
        <v>6.4</v>
      </c>
      <c r="J173" s="177">
        <v>6.95</v>
      </c>
      <c r="K173" s="155">
        <f t="shared" si="24"/>
        <v>362.26827000000003</v>
      </c>
      <c r="L173" s="156">
        <f t="shared" si="19"/>
        <v>345.42279544500002</v>
      </c>
      <c r="M173" s="170"/>
      <c r="N173" s="178"/>
      <c r="O173" s="179"/>
      <c r="P173" s="170"/>
      <c r="Q173" s="178"/>
      <c r="R173" s="180"/>
      <c r="S173" s="181"/>
      <c r="T173" s="178"/>
      <c r="U173" s="181"/>
      <c r="V173" s="178"/>
      <c r="W173" s="170"/>
      <c r="X173" s="178"/>
      <c r="Y173" s="182"/>
      <c r="Z173" s="178"/>
      <c r="AA173" s="170"/>
      <c r="AB173" s="181"/>
      <c r="AC173" s="178"/>
      <c r="AD173" s="170"/>
      <c r="AE173" s="178"/>
      <c r="AF173" s="170"/>
      <c r="AG173" s="178"/>
      <c r="AH173" s="170"/>
      <c r="AI173" s="171"/>
      <c r="AJ173" s="170"/>
      <c r="AK173" s="178"/>
      <c r="AL173" s="170"/>
      <c r="AM173" s="178"/>
      <c r="AN173" s="170">
        <v>2</v>
      </c>
      <c r="AO173" s="178">
        <v>10.446</v>
      </c>
      <c r="AP173" s="170"/>
      <c r="AQ173" s="178"/>
      <c r="AR173" s="183"/>
      <c r="AS173" s="184"/>
      <c r="AT173" s="182"/>
      <c r="AU173" s="185"/>
      <c r="AV173" s="185"/>
      <c r="AW173" s="170"/>
      <c r="AX173" s="178"/>
      <c r="AY173" s="185"/>
      <c r="AZ173" s="182"/>
      <c r="BA173" s="178"/>
      <c r="BB173" s="181">
        <v>10</v>
      </c>
      <c r="BC173" s="178">
        <v>5.7450000000000001</v>
      </c>
      <c r="BD173" s="185">
        <v>5.6520000000000001</v>
      </c>
      <c r="BE173" s="167"/>
      <c r="BF173" s="168"/>
      <c r="BG173" s="169"/>
      <c r="BH173" s="168"/>
      <c r="BI173" s="169">
        <v>2.5999999999999999E-2</v>
      </c>
      <c r="BJ173" s="168">
        <v>68.447000000000003</v>
      </c>
      <c r="BK173" s="169">
        <v>6.0000000000000001E-3</v>
      </c>
      <c r="BL173" s="168">
        <v>11.116860000000001</v>
      </c>
      <c r="BM173" s="169">
        <v>2</v>
      </c>
      <c r="BN173" s="168">
        <v>6.641</v>
      </c>
      <c r="BO173" s="169">
        <v>11</v>
      </c>
      <c r="BP173" s="168">
        <v>12.087999999999999</v>
      </c>
      <c r="BQ173" s="169"/>
      <c r="BR173" s="168"/>
      <c r="BS173" s="169">
        <v>2</v>
      </c>
      <c r="BT173" s="168">
        <v>2.2599999999999998</v>
      </c>
      <c r="BU173" s="169">
        <v>1</v>
      </c>
      <c r="BV173" s="168">
        <v>4.7229000000000001</v>
      </c>
      <c r="BW173" s="169">
        <f t="shared" si="20"/>
        <v>21.843</v>
      </c>
      <c r="BX173" s="170">
        <f t="shared" si="22"/>
        <v>98.292860000000005</v>
      </c>
      <c r="BY173" s="171">
        <f t="shared" si="23"/>
        <v>6.9828999999999999</v>
      </c>
      <c r="BZ173" s="172">
        <f t="shared" si="17"/>
        <v>127.11876000000001</v>
      </c>
    </row>
    <row r="174" spans="1:78" ht="18.75" customHeight="1" x14ac:dyDescent="0.3">
      <c r="A174" s="149">
        <f t="shared" si="21"/>
        <v>160</v>
      </c>
      <c r="B174" s="173" t="s">
        <v>246</v>
      </c>
      <c r="C174" s="174">
        <v>1981</v>
      </c>
      <c r="D174" s="174">
        <v>5</v>
      </c>
      <c r="E174" s="174">
        <v>104</v>
      </c>
      <c r="F174" s="175">
        <v>6346.0999999999995</v>
      </c>
      <c r="G174" s="175">
        <v>6346.0999999999995</v>
      </c>
      <c r="H174" s="174">
        <v>9</v>
      </c>
      <c r="I174" s="176">
        <v>6.4</v>
      </c>
      <c r="J174" s="177">
        <v>6.95</v>
      </c>
      <c r="K174" s="155">
        <f t="shared" si="24"/>
        <v>508.32261</v>
      </c>
      <c r="L174" s="156">
        <f t="shared" si="19"/>
        <v>484.68560863499999</v>
      </c>
      <c r="M174" s="170">
        <v>0.13</v>
      </c>
      <c r="N174" s="178">
        <v>133.33199999999999</v>
      </c>
      <c r="O174" s="179"/>
      <c r="P174" s="170"/>
      <c r="Q174" s="178"/>
      <c r="R174" s="180"/>
      <c r="S174" s="181"/>
      <c r="T174" s="178"/>
      <c r="U174" s="181">
        <v>0.02</v>
      </c>
      <c r="V174" s="178">
        <v>16.691590000000001</v>
      </c>
      <c r="W174" s="170"/>
      <c r="X174" s="178"/>
      <c r="Y174" s="182"/>
      <c r="Z174" s="178"/>
      <c r="AA174" s="170"/>
      <c r="AB174" s="181"/>
      <c r="AC174" s="178"/>
      <c r="AD174" s="170"/>
      <c r="AE174" s="178"/>
      <c r="AF174" s="170">
        <v>3.0000000000000001E-3</v>
      </c>
      <c r="AG174" s="178">
        <v>2.93479</v>
      </c>
      <c r="AH174" s="170"/>
      <c r="AI174" s="171"/>
      <c r="AJ174" s="170"/>
      <c r="AK174" s="178"/>
      <c r="AL174" s="170"/>
      <c r="AM174" s="178"/>
      <c r="AN174" s="170"/>
      <c r="AO174" s="178"/>
      <c r="AP174" s="170"/>
      <c r="AQ174" s="178"/>
      <c r="AR174" s="183"/>
      <c r="AS174" s="184"/>
      <c r="AT174" s="182"/>
      <c r="AU174" s="185"/>
      <c r="AV174" s="185"/>
      <c r="AW174" s="170"/>
      <c r="AX174" s="178"/>
      <c r="AY174" s="185"/>
      <c r="AZ174" s="182"/>
      <c r="BA174" s="178"/>
      <c r="BB174" s="181"/>
      <c r="BC174" s="178"/>
      <c r="BD174" s="185">
        <v>18.326000000000001</v>
      </c>
      <c r="BE174" s="167">
        <v>2E-3</v>
      </c>
      <c r="BF174" s="168">
        <v>4.4960000000000004</v>
      </c>
      <c r="BG174" s="169">
        <v>6.0000000000000001E-3</v>
      </c>
      <c r="BH174" s="168">
        <v>18.233000000000001</v>
      </c>
      <c r="BI174" s="169">
        <v>6.0000000000000001E-3</v>
      </c>
      <c r="BJ174" s="168">
        <v>12.33257</v>
      </c>
      <c r="BK174" s="169"/>
      <c r="BL174" s="168"/>
      <c r="BM174" s="169"/>
      <c r="BN174" s="168"/>
      <c r="BO174" s="169">
        <v>11</v>
      </c>
      <c r="BP174" s="168">
        <v>14.489000000000001</v>
      </c>
      <c r="BQ174" s="169"/>
      <c r="BR174" s="168"/>
      <c r="BS174" s="169">
        <v>5</v>
      </c>
      <c r="BT174" s="168">
        <v>7.1859999999999999</v>
      </c>
      <c r="BU174" s="169">
        <v>1</v>
      </c>
      <c r="BV174" s="168">
        <v>4.87242</v>
      </c>
      <c r="BW174" s="169">
        <f t="shared" si="20"/>
        <v>171.28437999999997</v>
      </c>
      <c r="BX174" s="170">
        <f t="shared" si="22"/>
        <v>49.550570000000008</v>
      </c>
      <c r="BY174" s="171">
        <f t="shared" si="23"/>
        <v>12.05842</v>
      </c>
      <c r="BZ174" s="172">
        <f t="shared" si="17"/>
        <v>232.89337</v>
      </c>
    </row>
    <row r="175" spans="1:78" ht="18.75" customHeight="1" x14ac:dyDescent="0.3">
      <c r="A175" s="149">
        <f t="shared" si="21"/>
        <v>161</v>
      </c>
      <c r="B175" s="173" t="s">
        <v>247</v>
      </c>
      <c r="C175" s="174">
        <v>1971</v>
      </c>
      <c r="D175" s="174">
        <v>5</v>
      </c>
      <c r="E175" s="174">
        <v>128</v>
      </c>
      <c r="F175" s="175">
        <v>6598.4000000000005</v>
      </c>
      <c r="G175" s="175">
        <v>6598.4000000000005</v>
      </c>
      <c r="H175" s="174">
        <v>8</v>
      </c>
      <c r="I175" s="176">
        <v>6.4</v>
      </c>
      <c r="J175" s="177">
        <v>6.95</v>
      </c>
      <c r="K175" s="155">
        <f t="shared" si="24"/>
        <v>528.5318400000001</v>
      </c>
      <c r="L175" s="156">
        <f t="shared" si="19"/>
        <v>503.95510944000011</v>
      </c>
      <c r="M175" s="170">
        <v>1.0999999999999999E-2</v>
      </c>
      <c r="N175" s="178">
        <v>7.01</v>
      </c>
      <c r="O175" s="179"/>
      <c r="P175" s="170"/>
      <c r="Q175" s="178"/>
      <c r="R175" s="180"/>
      <c r="S175" s="181"/>
      <c r="T175" s="178"/>
      <c r="U175" s="181"/>
      <c r="V175" s="178"/>
      <c r="W175" s="170"/>
      <c r="X175" s="178"/>
      <c r="Y175" s="182"/>
      <c r="Z175" s="178"/>
      <c r="AA175" s="170"/>
      <c r="AB175" s="181"/>
      <c r="AC175" s="178"/>
      <c r="AD175" s="170"/>
      <c r="AE175" s="178"/>
      <c r="AF175" s="170">
        <v>2E-3</v>
      </c>
      <c r="AG175" s="178">
        <v>6.3620000000000001</v>
      </c>
      <c r="AH175" s="170"/>
      <c r="AI175" s="171"/>
      <c r="AJ175" s="170"/>
      <c r="AK175" s="178"/>
      <c r="AL175" s="170"/>
      <c r="AM175" s="178"/>
      <c r="AN175" s="170">
        <v>2</v>
      </c>
      <c r="AO175" s="178">
        <v>5.694</v>
      </c>
      <c r="AP175" s="170"/>
      <c r="AQ175" s="178"/>
      <c r="AR175" s="183"/>
      <c r="AS175" s="184"/>
      <c r="AT175" s="182"/>
      <c r="AU175" s="185"/>
      <c r="AV175" s="185"/>
      <c r="AW175" s="170"/>
      <c r="AX175" s="178"/>
      <c r="AY175" s="185"/>
      <c r="AZ175" s="182">
        <v>2E-3</v>
      </c>
      <c r="BA175" s="178">
        <v>9.3040000000000003</v>
      </c>
      <c r="BB175" s="181"/>
      <c r="BC175" s="178"/>
      <c r="BD175" s="185">
        <v>43.14</v>
      </c>
      <c r="BE175" s="167"/>
      <c r="BF175" s="168"/>
      <c r="BG175" s="169"/>
      <c r="BH175" s="168"/>
      <c r="BI175" s="169">
        <v>1.6E-2</v>
      </c>
      <c r="BJ175" s="168">
        <v>35.380000000000003</v>
      </c>
      <c r="BK175" s="169">
        <v>3.0000000000000001E-3</v>
      </c>
      <c r="BL175" s="168">
        <v>11.228</v>
      </c>
      <c r="BM175" s="169">
        <v>1</v>
      </c>
      <c r="BN175" s="168">
        <v>7.4980000000000002</v>
      </c>
      <c r="BO175" s="169">
        <v>9</v>
      </c>
      <c r="BP175" s="168">
        <v>12.913</v>
      </c>
      <c r="BQ175" s="169"/>
      <c r="BR175" s="168"/>
      <c r="BS175" s="169">
        <v>3</v>
      </c>
      <c r="BT175" s="168">
        <v>3.3279999999999998</v>
      </c>
      <c r="BU175" s="169">
        <v>4</v>
      </c>
      <c r="BV175" s="168">
        <v>21.899000000000001</v>
      </c>
      <c r="BW175" s="169">
        <f t="shared" si="20"/>
        <v>71.509999999999991</v>
      </c>
      <c r="BX175" s="170">
        <f t="shared" si="22"/>
        <v>67.019000000000005</v>
      </c>
      <c r="BY175" s="171">
        <f t="shared" si="23"/>
        <v>25.227</v>
      </c>
      <c r="BZ175" s="172">
        <f t="shared" si="17"/>
        <v>163.756</v>
      </c>
    </row>
    <row r="176" spans="1:78" ht="20.25" customHeight="1" x14ac:dyDescent="0.3">
      <c r="A176" s="149">
        <f t="shared" si="21"/>
        <v>162</v>
      </c>
      <c r="B176" s="173" t="s">
        <v>248</v>
      </c>
      <c r="C176" s="174" t="s">
        <v>99</v>
      </c>
      <c r="D176" s="174">
        <v>3</v>
      </c>
      <c r="E176" s="174">
        <v>12</v>
      </c>
      <c r="F176" s="175">
        <v>1164.3399999999999</v>
      </c>
      <c r="G176" s="175">
        <v>1164.3399999999999</v>
      </c>
      <c r="H176" s="174">
        <v>2</v>
      </c>
      <c r="I176" s="176">
        <v>6.4</v>
      </c>
      <c r="J176" s="177">
        <v>6.95</v>
      </c>
      <c r="K176" s="155">
        <f t="shared" si="24"/>
        <v>93.263633999999996</v>
      </c>
      <c r="L176" s="156">
        <f t="shared" si="19"/>
        <v>88.926875018999993</v>
      </c>
      <c r="M176" s="170"/>
      <c r="N176" s="178"/>
      <c r="O176" s="179"/>
      <c r="P176" s="170"/>
      <c r="Q176" s="178"/>
      <c r="R176" s="180"/>
      <c r="S176" s="181"/>
      <c r="T176" s="178"/>
      <c r="U176" s="181"/>
      <c r="V176" s="178"/>
      <c r="W176" s="170"/>
      <c r="X176" s="178"/>
      <c r="Y176" s="182"/>
      <c r="Z176" s="178"/>
      <c r="AA176" s="170">
        <v>4.9000000000000002E-2</v>
      </c>
      <c r="AB176" s="181">
        <v>2</v>
      </c>
      <c r="AC176" s="178">
        <v>291.05799999999999</v>
      </c>
      <c r="AD176" s="170"/>
      <c r="AE176" s="178"/>
      <c r="AF176" s="170">
        <v>2E-3</v>
      </c>
      <c r="AG176" s="178">
        <v>2.964</v>
      </c>
      <c r="AH176" s="170">
        <v>7</v>
      </c>
      <c r="AI176" s="171">
        <v>9.4589999999999996</v>
      </c>
      <c r="AJ176" s="170"/>
      <c r="AK176" s="178"/>
      <c r="AL176" s="170"/>
      <c r="AM176" s="178"/>
      <c r="AN176" s="170">
        <v>1</v>
      </c>
      <c r="AO176" s="178">
        <v>1.5029999999999999</v>
      </c>
      <c r="AP176" s="170"/>
      <c r="AQ176" s="178"/>
      <c r="AR176" s="183">
        <v>1</v>
      </c>
      <c r="AS176" s="184">
        <v>0.39300000000000002</v>
      </c>
      <c r="AT176" s="182"/>
      <c r="AU176" s="185"/>
      <c r="AV176" s="185"/>
      <c r="AW176" s="170"/>
      <c r="AX176" s="178"/>
      <c r="AY176" s="185"/>
      <c r="AZ176" s="182"/>
      <c r="BA176" s="178"/>
      <c r="BB176" s="181">
        <v>12</v>
      </c>
      <c r="BC176" s="178">
        <v>12.6021</v>
      </c>
      <c r="BD176" s="185">
        <v>8.7070000000000007</v>
      </c>
      <c r="BE176" s="167"/>
      <c r="BF176" s="168"/>
      <c r="BG176" s="169">
        <v>4.5000000000000005E-3</v>
      </c>
      <c r="BH176" s="168">
        <v>12.74671</v>
      </c>
      <c r="BI176" s="169"/>
      <c r="BJ176" s="168"/>
      <c r="BK176" s="169">
        <v>3.0000000000000001E-3</v>
      </c>
      <c r="BL176" s="168">
        <v>6.3630000000000004</v>
      </c>
      <c r="BM176" s="169"/>
      <c r="BN176" s="168"/>
      <c r="BO176" s="169">
        <v>2</v>
      </c>
      <c r="BP176" s="168">
        <v>1.9750000000000001</v>
      </c>
      <c r="BQ176" s="169"/>
      <c r="BR176" s="168"/>
      <c r="BS176" s="169"/>
      <c r="BT176" s="168"/>
      <c r="BU176" s="169"/>
      <c r="BV176" s="168"/>
      <c r="BW176" s="169">
        <f t="shared" si="20"/>
        <v>326.68609999999995</v>
      </c>
      <c r="BX176" s="170">
        <f t="shared" si="22"/>
        <v>21.084710000000001</v>
      </c>
      <c r="BY176" s="171">
        <f t="shared" si="23"/>
        <v>0</v>
      </c>
      <c r="BZ176" s="172">
        <f t="shared" si="17"/>
        <v>347.77080999999998</v>
      </c>
    </row>
    <row r="177" spans="1:78" ht="18.75" customHeight="1" x14ac:dyDescent="0.3">
      <c r="A177" s="149">
        <f t="shared" si="21"/>
        <v>163</v>
      </c>
      <c r="B177" s="173" t="s">
        <v>249</v>
      </c>
      <c r="C177" s="174">
        <v>1984</v>
      </c>
      <c r="D177" s="174">
        <v>5</v>
      </c>
      <c r="E177" s="174">
        <v>75</v>
      </c>
      <c r="F177" s="175">
        <v>3478.4</v>
      </c>
      <c r="G177" s="175">
        <v>3478.4</v>
      </c>
      <c r="H177" s="174">
        <v>5</v>
      </c>
      <c r="I177" s="176">
        <v>6.4</v>
      </c>
      <c r="J177" s="177">
        <v>6.95</v>
      </c>
      <c r="K177" s="155">
        <f t="shared" si="24"/>
        <v>278.61983999999995</v>
      </c>
      <c r="L177" s="156">
        <f t="shared" si="19"/>
        <v>265.66401743999995</v>
      </c>
      <c r="M177" s="170">
        <v>5.0000000000000001E-3</v>
      </c>
      <c r="N177" s="178">
        <v>2.8050000000000002</v>
      </c>
      <c r="O177" s="179"/>
      <c r="P177" s="170"/>
      <c r="Q177" s="178"/>
      <c r="R177" s="180"/>
      <c r="S177" s="181"/>
      <c r="T177" s="178"/>
      <c r="U177" s="181"/>
      <c r="V177" s="178"/>
      <c r="W177" s="170">
        <v>0.104</v>
      </c>
      <c r="X177" s="178">
        <v>51.636000000000003</v>
      </c>
      <c r="Y177" s="182"/>
      <c r="Z177" s="178"/>
      <c r="AA177" s="170"/>
      <c r="AB177" s="181"/>
      <c r="AC177" s="178"/>
      <c r="AD177" s="170"/>
      <c r="AE177" s="178"/>
      <c r="AF177" s="170"/>
      <c r="AG177" s="178"/>
      <c r="AH177" s="170"/>
      <c r="AI177" s="171"/>
      <c r="AJ177" s="170"/>
      <c r="AK177" s="178"/>
      <c r="AL177" s="170"/>
      <c r="AM177" s="178"/>
      <c r="AN177" s="170"/>
      <c r="AO177" s="178"/>
      <c r="AP177" s="170"/>
      <c r="AQ177" s="178"/>
      <c r="AR177" s="183"/>
      <c r="AS177" s="184"/>
      <c r="AT177" s="182"/>
      <c r="AU177" s="185"/>
      <c r="AV177" s="185"/>
      <c r="AW177" s="170"/>
      <c r="AX177" s="178"/>
      <c r="AY177" s="185"/>
      <c r="AZ177" s="182"/>
      <c r="BA177" s="178"/>
      <c r="BB177" s="181"/>
      <c r="BC177" s="178"/>
      <c r="BD177" s="185">
        <v>32.091000000000001</v>
      </c>
      <c r="BE177" s="167"/>
      <c r="BF177" s="168"/>
      <c r="BG177" s="169"/>
      <c r="BH177" s="168"/>
      <c r="BI177" s="169"/>
      <c r="BJ177" s="168"/>
      <c r="BK177" s="169"/>
      <c r="BL177" s="168"/>
      <c r="BM177" s="169"/>
      <c r="BN177" s="168"/>
      <c r="BO177" s="169">
        <v>13</v>
      </c>
      <c r="BP177" s="168">
        <v>18.672999999999998</v>
      </c>
      <c r="BQ177" s="169"/>
      <c r="BR177" s="168"/>
      <c r="BS177" s="169"/>
      <c r="BT177" s="168"/>
      <c r="BU177" s="169"/>
      <c r="BV177" s="168"/>
      <c r="BW177" s="169">
        <f t="shared" si="20"/>
        <v>86.532000000000011</v>
      </c>
      <c r="BX177" s="170">
        <f t="shared" si="22"/>
        <v>18.672999999999998</v>
      </c>
      <c r="BY177" s="171">
        <f t="shared" si="23"/>
        <v>0</v>
      </c>
      <c r="BZ177" s="172">
        <f t="shared" si="17"/>
        <v>105.20500000000001</v>
      </c>
    </row>
    <row r="178" spans="1:78" ht="18.75" customHeight="1" x14ac:dyDescent="0.3">
      <c r="A178" s="149">
        <f t="shared" si="21"/>
        <v>164</v>
      </c>
      <c r="B178" s="173" t="s">
        <v>250</v>
      </c>
      <c r="C178" s="174">
        <v>1987</v>
      </c>
      <c r="D178" s="174">
        <v>9</v>
      </c>
      <c r="E178" s="174">
        <v>251</v>
      </c>
      <c r="F178" s="175">
        <v>14045.7</v>
      </c>
      <c r="G178" s="175">
        <v>14045.7</v>
      </c>
      <c r="H178" s="174">
        <v>7</v>
      </c>
      <c r="I178" s="176">
        <v>6.4</v>
      </c>
      <c r="J178" s="177">
        <v>6.95</v>
      </c>
      <c r="K178" s="155">
        <f t="shared" si="24"/>
        <v>1125.0605700000003</v>
      </c>
      <c r="L178" s="156">
        <f t="shared" si="19"/>
        <v>1072.7452534950003</v>
      </c>
      <c r="M178" s="170">
        <v>0.01</v>
      </c>
      <c r="N178" s="178">
        <v>6.68</v>
      </c>
      <c r="O178" s="179"/>
      <c r="P178" s="170"/>
      <c r="Q178" s="178"/>
      <c r="R178" s="180"/>
      <c r="S178" s="181"/>
      <c r="T178" s="178"/>
      <c r="U178" s="181">
        <v>0.01</v>
      </c>
      <c r="V178" s="178">
        <v>4.29</v>
      </c>
      <c r="W178" s="170"/>
      <c r="X178" s="178"/>
      <c r="Y178" s="182"/>
      <c r="Z178" s="178"/>
      <c r="AA178" s="170">
        <v>1.82</v>
      </c>
      <c r="AB178" s="181">
        <v>7</v>
      </c>
      <c r="AC178" s="178">
        <v>2129.518</v>
      </c>
      <c r="AD178" s="170"/>
      <c r="AE178" s="178"/>
      <c r="AF178" s="170">
        <v>1E-3</v>
      </c>
      <c r="AG178" s="178">
        <v>1.581</v>
      </c>
      <c r="AH178" s="170"/>
      <c r="AI178" s="171"/>
      <c r="AJ178" s="170"/>
      <c r="AK178" s="178"/>
      <c r="AL178" s="170"/>
      <c r="AM178" s="178"/>
      <c r="AN178" s="170">
        <v>3</v>
      </c>
      <c r="AO178" s="178">
        <v>13.941000000000001</v>
      </c>
      <c r="AP178" s="170"/>
      <c r="AQ178" s="178"/>
      <c r="AR178" s="183"/>
      <c r="AS178" s="184"/>
      <c r="AT178" s="182"/>
      <c r="AU178" s="185"/>
      <c r="AV178" s="185"/>
      <c r="AW178" s="170"/>
      <c r="AX178" s="178"/>
      <c r="AY178" s="185"/>
      <c r="AZ178" s="182"/>
      <c r="BA178" s="178"/>
      <c r="BB178" s="181"/>
      <c r="BC178" s="178"/>
      <c r="BD178" s="185">
        <v>58.152999999999999</v>
      </c>
      <c r="BE178" s="167">
        <v>1.4500000000000001E-2</v>
      </c>
      <c r="BF178" s="168">
        <v>28.669</v>
      </c>
      <c r="BG178" s="169">
        <v>7.0000000000000001E-3</v>
      </c>
      <c r="BH178" s="168">
        <v>17.652999999999999</v>
      </c>
      <c r="BI178" s="169">
        <v>2.5999999999999999E-2</v>
      </c>
      <c r="BJ178" s="168">
        <v>75.091999999999999</v>
      </c>
      <c r="BK178" s="169">
        <v>2.5000000000000001E-2</v>
      </c>
      <c r="BL178" s="168">
        <v>56.314999999999998</v>
      </c>
      <c r="BM178" s="169">
        <v>13</v>
      </c>
      <c r="BN178" s="168">
        <v>68.483000000000004</v>
      </c>
      <c r="BO178" s="169">
        <v>60</v>
      </c>
      <c r="BP178" s="168">
        <v>94.852999999999994</v>
      </c>
      <c r="BQ178" s="169"/>
      <c r="BR178" s="168"/>
      <c r="BS178" s="169">
        <v>6</v>
      </c>
      <c r="BT178" s="168">
        <v>12.723000000000001</v>
      </c>
      <c r="BU178" s="169">
        <v>4</v>
      </c>
      <c r="BV178" s="168">
        <v>19.893999999999998</v>
      </c>
      <c r="BW178" s="169">
        <f t="shared" si="20"/>
        <v>2214.1629999999996</v>
      </c>
      <c r="BX178" s="170">
        <f t="shared" si="22"/>
        <v>341.065</v>
      </c>
      <c r="BY178" s="171">
        <f t="shared" si="23"/>
        <v>32.616999999999997</v>
      </c>
      <c r="BZ178" s="172">
        <f t="shared" si="17"/>
        <v>2587.8449999999998</v>
      </c>
    </row>
    <row r="179" spans="1:78" ht="18.75" customHeight="1" x14ac:dyDescent="0.3">
      <c r="A179" s="149">
        <f t="shared" si="21"/>
        <v>165</v>
      </c>
      <c r="B179" s="173" t="s">
        <v>251</v>
      </c>
      <c r="C179" s="174">
        <v>1982</v>
      </c>
      <c r="D179" s="174">
        <v>9</v>
      </c>
      <c r="E179" s="174">
        <v>323</v>
      </c>
      <c r="F179" s="175">
        <v>16031.61</v>
      </c>
      <c r="G179" s="175">
        <v>16031.61</v>
      </c>
      <c r="H179" s="174">
        <v>9</v>
      </c>
      <c r="I179" s="176">
        <v>6.4</v>
      </c>
      <c r="J179" s="177">
        <v>6.95</v>
      </c>
      <c r="K179" s="155">
        <f t="shared" si="24"/>
        <v>1284.131961</v>
      </c>
      <c r="L179" s="156">
        <f t="shared" si="19"/>
        <v>1224.4198248135001</v>
      </c>
      <c r="M179" s="170">
        <v>0.02</v>
      </c>
      <c r="N179" s="178">
        <v>10.89513</v>
      </c>
      <c r="O179" s="179"/>
      <c r="P179" s="170">
        <v>0.46700000000000003</v>
      </c>
      <c r="Q179" s="178">
        <v>687.52800000000002</v>
      </c>
      <c r="R179" s="180"/>
      <c r="S179" s="181"/>
      <c r="T179" s="178"/>
      <c r="U179" s="181"/>
      <c r="V179" s="178"/>
      <c r="W179" s="170">
        <v>0.27800000000000002</v>
      </c>
      <c r="X179" s="178">
        <v>123.461</v>
      </c>
      <c r="Y179" s="182"/>
      <c r="Z179" s="178"/>
      <c r="AA179" s="170">
        <v>1.6339999999999999</v>
      </c>
      <c r="AB179" s="181">
        <v>8</v>
      </c>
      <c r="AC179" s="178">
        <v>2417.2730000000001</v>
      </c>
      <c r="AD179" s="170"/>
      <c r="AE179" s="178"/>
      <c r="AF179" s="170">
        <v>1E-3</v>
      </c>
      <c r="AG179" s="178">
        <v>0.79100000000000004</v>
      </c>
      <c r="AH179" s="170"/>
      <c r="AI179" s="171"/>
      <c r="AJ179" s="170"/>
      <c r="AK179" s="178"/>
      <c r="AL179" s="170"/>
      <c r="AM179" s="178"/>
      <c r="AN179" s="170">
        <v>5</v>
      </c>
      <c r="AO179" s="178">
        <v>14.756</v>
      </c>
      <c r="AP179" s="170">
        <v>1</v>
      </c>
      <c r="AQ179" s="178">
        <v>28.372</v>
      </c>
      <c r="AR179" s="183">
        <v>36</v>
      </c>
      <c r="AS179" s="184">
        <v>94.754999999999995</v>
      </c>
      <c r="AT179" s="182"/>
      <c r="AU179" s="185"/>
      <c r="AV179" s="185"/>
      <c r="AW179" s="170"/>
      <c r="AX179" s="178"/>
      <c r="AY179" s="185"/>
      <c r="AZ179" s="182">
        <v>7.0000000000000001E-3</v>
      </c>
      <c r="BA179" s="178">
        <v>16.430317861271675</v>
      </c>
      <c r="BB179" s="181"/>
      <c r="BC179" s="178"/>
      <c r="BD179" s="185">
        <v>42.039000000000001</v>
      </c>
      <c r="BE179" s="167">
        <v>2E-3</v>
      </c>
      <c r="BF179" s="168">
        <v>4.883</v>
      </c>
      <c r="BG179" s="169">
        <v>3.0000000000000001E-3</v>
      </c>
      <c r="BH179" s="168">
        <v>8.4060000000000006</v>
      </c>
      <c r="BI179" s="169">
        <v>6.5000000000000002E-2</v>
      </c>
      <c r="BJ179" s="168">
        <v>184.273</v>
      </c>
      <c r="BK179" s="169">
        <v>2.7E-2</v>
      </c>
      <c r="BL179" s="168">
        <v>86.474000000000004</v>
      </c>
      <c r="BM179" s="169">
        <v>9</v>
      </c>
      <c r="BN179" s="168">
        <v>45.359000000000002</v>
      </c>
      <c r="BO179" s="169">
        <v>26</v>
      </c>
      <c r="BP179" s="168">
        <v>35.659939999999999</v>
      </c>
      <c r="BQ179" s="169"/>
      <c r="BR179" s="168"/>
      <c r="BS179" s="169">
        <v>158</v>
      </c>
      <c r="BT179" s="168">
        <v>244.37799999999999</v>
      </c>
      <c r="BU179" s="169">
        <v>3</v>
      </c>
      <c r="BV179" s="168">
        <v>15.760999999999999</v>
      </c>
      <c r="BW179" s="169">
        <f t="shared" si="20"/>
        <v>3436.300447861272</v>
      </c>
      <c r="BX179" s="170">
        <f t="shared" si="22"/>
        <v>365.05493999999999</v>
      </c>
      <c r="BY179" s="171">
        <f t="shared" si="23"/>
        <v>260.13900000000001</v>
      </c>
      <c r="BZ179" s="172">
        <f t="shared" si="17"/>
        <v>4061.4943878612721</v>
      </c>
    </row>
    <row r="180" spans="1:78" ht="18.75" customHeight="1" x14ac:dyDescent="0.3">
      <c r="A180" s="149">
        <f t="shared" si="21"/>
        <v>166</v>
      </c>
      <c r="B180" s="173" t="s">
        <v>252</v>
      </c>
      <c r="C180" s="174">
        <v>1982</v>
      </c>
      <c r="D180" s="174">
        <v>9</v>
      </c>
      <c r="E180" s="174">
        <v>394</v>
      </c>
      <c r="F180" s="175">
        <v>19865.400000000001</v>
      </c>
      <c r="G180" s="175">
        <v>19865.400000000001</v>
      </c>
      <c r="H180" s="174">
        <v>11</v>
      </c>
      <c r="I180" s="176">
        <v>6.4</v>
      </c>
      <c r="J180" s="177">
        <v>6.95</v>
      </c>
      <c r="K180" s="155">
        <f t="shared" si="24"/>
        <v>1591.2185400000003</v>
      </c>
      <c r="L180" s="156">
        <f t="shared" si="19"/>
        <v>1517.2268778900004</v>
      </c>
      <c r="M180" s="170">
        <v>3.3000000000000002E-2</v>
      </c>
      <c r="N180" s="178">
        <v>17.902999999999999</v>
      </c>
      <c r="O180" s="179"/>
      <c r="P180" s="170">
        <v>0.48799999999999999</v>
      </c>
      <c r="Q180" s="178">
        <v>507.04700000000003</v>
      </c>
      <c r="R180" s="180"/>
      <c r="S180" s="181"/>
      <c r="T180" s="178"/>
      <c r="U180" s="181"/>
      <c r="V180" s="178"/>
      <c r="W180" s="170">
        <v>0.19900000000000001</v>
      </c>
      <c r="X180" s="178">
        <v>82.822000000000003</v>
      </c>
      <c r="Y180" s="182"/>
      <c r="Z180" s="178"/>
      <c r="AA180" s="170">
        <v>1.32</v>
      </c>
      <c r="AB180" s="181">
        <v>8</v>
      </c>
      <c r="AC180" s="178">
        <v>2577.6410000000001</v>
      </c>
      <c r="AD180" s="170"/>
      <c r="AE180" s="178"/>
      <c r="AF180" s="170"/>
      <c r="AG180" s="178"/>
      <c r="AH180" s="170"/>
      <c r="AI180" s="171"/>
      <c r="AJ180" s="170"/>
      <c r="AK180" s="178"/>
      <c r="AL180" s="170">
        <v>5.0000000000000001E-3</v>
      </c>
      <c r="AM180" s="178">
        <v>12.82349</v>
      </c>
      <c r="AN180" s="170">
        <v>6</v>
      </c>
      <c r="AO180" s="178">
        <v>20.861999999999998</v>
      </c>
      <c r="AP180" s="170"/>
      <c r="AQ180" s="178"/>
      <c r="AR180" s="183">
        <v>4</v>
      </c>
      <c r="AS180" s="184">
        <v>12.093</v>
      </c>
      <c r="AT180" s="182"/>
      <c r="AU180" s="185"/>
      <c r="AV180" s="185"/>
      <c r="AW180" s="170"/>
      <c r="AX180" s="178"/>
      <c r="AY180" s="185"/>
      <c r="AZ180" s="182">
        <v>0.18099999999999999</v>
      </c>
      <c r="BA180" s="178">
        <f>424.002+1.906</f>
        <v>425.90800000000002</v>
      </c>
      <c r="BB180" s="181">
        <v>36</v>
      </c>
      <c r="BC180" s="178">
        <v>18.503</v>
      </c>
      <c r="BD180" s="185">
        <v>70.823999999999998</v>
      </c>
      <c r="BE180" s="167">
        <v>4.0000000000000001E-3</v>
      </c>
      <c r="BF180" s="168">
        <v>9.1289999999999996</v>
      </c>
      <c r="BG180" s="169">
        <v>2E-3</v>
      </c>
      <c r="BH180" s="168">
        <v>4.8996399999999998</v>
      </c>
      <c r="BI180" s="169">
        <v>2E-3</v>
      </c>
      <c r="BJ180" s="168">
        <v>5.0112100000000002</v>
      </c>
      <c r="BK180" s="169">
        <v>1.7999999999999999E-2</v>
      </c>
      <c r="BL180" s="168">
        <v>53.609000000000002</v>
      </c>
      <c r="BM180" s="169"/>
      <c r="BN180" s="168"/>
      <c r="BO180" s="169">
        <v>14</v>
      </c>
      <c r="BP180" s="168">
        <v>33.447000000000003</v>
      </c>
      <c r="BQ180" s="169"/>
      <c r="BR180" s="168"/>
      <c r="BS180" s="169">
        <v>74</v>
      </c>
      <c r="BT180" s="168">
        <v>104.364</v>
      </c>
      <c r="BU180" s="169">
        <v>3</v>
      </c>
      <c r="BV180" s="168">
        <v>16.905000000000001</v>
      </c>
      <c r="BW180" s="169">
        <f t="shared" si="20"/>
        <v>3746.4264900000003</v>
      </c>
      <c r="BX180" s="170">
        <f t="shared" si="22"/>
        <v>106.09585000000001</v>
      </c>
      <c r="BY180" s="171">
        <f t="shared" si="23"/>
        <v>121.26900000000001</v>
      </c>
      <c r="BZ180" s="172">
        <f t="shared" si="17"/>
        <v>3973.7913400000007</v>
      </c>
    </row>
    <row r="181" spans="1:78" ht="18.75" customHeight="1" x14ac:dyDescent="0.3">
      <c r="A181" s="149">
        <f t="shared" si="21"/>
        <v>167</v>
      </c>
      <c r="B181" s="173" t="s">
        <v>253</v>
      </c>
      <c r="C181" s="174" t="s">
        <v>99</v>
      </c>
      <c r="D181" s="174">
        <v>3</v>
      </c>
      <c r="E181" s="174">
        <v>24</v>
      </c>
      <c r="F181" s="175">
        <v>946.3</v>
      </c>
      <c r="G181" s="175">
        <v>946.3</v>
      </c>
      <c r="H181" s="174">
        <v>2</v>
      </c>
      <c r="I181" s="176">
        <v>6.4</v>
      </c>
      <c r="J181" s="177">
        <v>6.95</v>
      </c>
      <c r="K181" s="155">
        <f t="shared" si="24"/>
        <v>75.798630000000003</v>
      </c>
      <c r="L181" s="156">
        <f t="shared" si="19"/>
        <v>72.273993705000009</v>
      </c>
      <c r="M181" s="170">
        <v>1E-3</v>
      </c>
      <c r="N181" s="178">
        <v>2.1120000000000001</v>
      </c>
      <c r="O181" s="179"/>
      <c r="P181" s="170"/>
      <c r="Q181" s="178"/>
      <c r="R181" s="180"/>
      <c r="S181" s="181"/>
      <c r="T181" s="178"/>
      <c r="U181" s="181">
        <v>2E-3</v>
      </c>
      <c r="V181" s="178">
        <v>14.468999999999999</v>
      </c>
      <c r="W181" s="170"/>
      <c r="X181" s="178"/>
      <c r="Y181" s="182"/>
      <c r="Z181" s="178"/>
      <c r="AA181" s="170"/>
      <c r="AB181" s="181"/>
      <c r="AC181" s="178"/>
      <c r="AD181" s="170"/>
      <c r="AE181" s="178"/>
      <c r="AF181" s="170"/>
      <c r="AG181" s="178"/>
      <c r="AH181" s="170"/>
      <c r="AI181" s="171"/>
      <c r="AJ181" s="170"/>
      <c r="AK181" s="178"/>
      <c r="AL181" s="170"/>
      <c r="AM181" s="178"/>
      <c r="AN181" s="170"/>
      <c r="AO181" s="178"/>
      <c r="AP181" s="170"/>
      <c r="AQ181" s="178"/>
      <c r="AR181" s="183"/>
      <c r="AS181" s="184"/>
      <c r="AT181" s="182"/>
      <c r="AU181" s="185"/>
      <c r="AV181" s="185"/>
      <c r="AW181" s="170"/>
      <c r="AX181" s="178"/>
      <c r="AY181" s="185"/>
      <c r="AZ181" s="182"/>
      <c r="BA181" s="178"/>
      <c r="BB181" s="181"/>
      <c r="BC181" s="178"/>
      <c r="BD181" s="185">
        <v>13.472</v>
      </c>
      <c r="BE181" s="167"/>
      <c r="BF181" s="168"/>
      <c r="BG181" s="169"/>
      <c r="BH181" s="168"/>
      <c r="BI181" s="169"/>
      <c r="BJ181" s="168"/>
      <c r="BK181" s="169">
        <v>1.5E-3</v>
      </c>
      <c r="BL181" s="168">
        <v>4.56928</v>
      </c>
      <c r="BM181" s="169"/>
      <c r="BN181" s="168"/>
      <c r="BO181" s="169">
        <v>3</v>
      </c>
      <c r="BP181" s="168">
        <v>5.26</v>
      </c>
      <c r="BQ181" s="169"/>
      <c r="BR181" s="168"/>
      <c r="BS181" s="169"/>
      <c r="BT181" s="168"/>
      <c r="BU181" s="169">
        <v>2</v>
      </c>
      <c r="BV181" s="168">
        <v>10.515000000000001</v>
      </c>
      <c r="BW181" s="169">
        <f t="shared" si="20"/>
        <v>30.052999999999997</v>
      </c>
      <c r="BX181" s="170">
        <f t="shared" si="22"/>
        <v>9.8292800000000007</v>
      </c>
      <c r="BY181" s="171">
        <f t="shared" si="23"/>
        <v>10.515000000000001</v>
      </c>
      <c r="BZ181" s="172">
        <f t="shared" si="17"/>
        <v>50.397279999999995</v>
      </c>
    </row>
    <row r="182" spans="1:78" ht="18.75" customHeight="1" x14ac:dyDescent="0.3">
      <c r="A182" s="149">
        <f t="shared" si="21"/>
        <v>168</v>
      </c>
      <c r="B182" s="173" t="s">
        <v>254</v>
      </c>
      <c r="C182" s="174">
        <v>1961</v>
      </c>
      <c r="D182" s="174">
        <v>3</v>
      </c>
      <c r="E182" s="174">
        <v>36</v>
      </c>
      <c r="F182" s="175">
        <v>1502.9</v>
      </c>
      <c r="G182" s="175">
        <v>1502.9</v>
      </c>
      <c r="H182" s="174">
        <v>3</v>
      </c>
      <c r="I182" s="176">
        <v>6.4</v>
      </c>
      <c r="J182" s="177">
        <v>6.95</v>
      </c>
      <c r="K182" s="155">
        <f t="shared" si="24"/>
        <v>120.38229000000001</v>
      </c>
      <c r="L182" s="156">
        <f t="shared" si="19"/>
        <v>114.78451351500001</v>
      </c>
      <c r="M182" s="170"/>
      <c r="N182" s="178"/>
      <c r="O182" s="179"/>
      <c r="P182" s="170"/>
      <c r="Q182" s="178"/>
      <c r="R182" s="180"/>
      <c r="S182" s="181"/>
      <c r="T182" s="178"/>
      <c r="U182" s="181"/>
      <c r="V182" s="178"/>
      <c r="W182" s="170"/>
      <c r="X182" s="178"/>
      <c r="Y182" s="182"/>
      <c r="Z182" s="178"/>
      <c r="AA182" s="170"/>
      <c r="AB182" s="181"/>
      <c r="AC182" s="178"/>
      <c r="AD182" s="170"/>
      <c r="AE182" s="178"/>
      <c r="AF182" s="170"/>
      <c r="AG182" s="178"/>
      <c r="AH182" s="170">
        <v>11</v>
      </c>
      <c r="AI182" s="171">
        <v>15.055</v>
      </c>
      <c r="AJ182" s="170"/>
      <c r="AK182" s="178"/>
      <c r="AL182" s="170"/>
      <c r="AM182" s="178"/>
      <c r="AN182" s="170">
        <v>2</v>
      </c>
      <c r="AO182" s="178">
        <v>19.664000000000001</v>
      </c>
      <c r="AP182" s="170"/>
      <c r="AQ182" s="178"/>
      <c r="AR182" s="183"/>
      <c r="AS182" s="184"/>
      <c r="AT182" s="182"/>
      <c r="AU182" s="185"/>
      <c r="AV182" s="185"/>
      <c r="AW182" s="170"/>
      <c r="AX182" s="178"/>
      <c r="AY182" s="185"/>
      <c r="AZ182" s="182"/>
      <c r="BA182" s="178"/>
      <c r="BB182" s="181">
        <v>12</v>
      </c>
      <c r="BC182" s="178">
        <v>6.3310000000000004</v>
      </c>
      <c r="BD182" s="185"/>
      <c r="BE182" s="167"/>
      <c r="BF182" s="168"/>
      <c r="BG182" s="169"/>
      <c r="BH182" s="168"/>
      <c r="BI182" s="169"/>
      <c r="BJ182" s="168"/>
      <c r="BK182" s="169"/>
      <c r="BL182" s="168"/>
      <c r="BM182" s="169"/>
      <c r="BN182" s="168"/>
      <c r="BO182" s="169">
        <v>1</v>
      </c>
      <c r="BP182" s="168">
        <v>1.5960000000000001</v>
      </c>
      <c r="BQ182" s="169"/>
      <c r="BR182" s="168"/>
      <c r="BS182" s="169"/>
      <c r="BT182" s="168"/>
      <c r="BU182" s="169">
        <v>1</v>
      </c>
      <c r="BV182" s="168">
        <v>5.194</v>
      </c>
      <c r="BW182" s="169">
        <f t="shared" si="20"/>
        <v>41.050000000000004</v>
      </c>
      <c r="BX182" s="170">
        <f t="shared" si="22"/>
        <v>1.5960000000000001</v>
      </c>
      <c r="BY182" s="171">
        <f t="shared" si="23"/>
        <v>5.194</v>
      </c>
      <c r="BZ182" s="172">
        <f t="shared" si="17"/>
        <v>47.84</v>
      </c>
    </row>
    <row r="183" spans="1:78" ht="18.75" customHeight="1" x14ac:dyDescent="0.3">
      <c r="A183" s="149">
        <f t="shared" si="21"/>
        <v>169</v>
      </c>
      <c r="B183" s="209" t="s">
        <v>255</v>
      </c>
      <c r="C183" s="174">
        <v>1959</v>
      </c>
      <c r="D183" s="174">
        <v>3</v>
      </c>
      <c r="E183" s="174">
        <v>4</v>
      </c>
      <c r="F183" s="175">
        <v>1571.37</v>
      </c>
      <c r="G183" s="175">
        <v>1571.37</v>
      </c>
      <c r="H183" s="174">
        <v>2</v>
      </c>
      <c r="I183" s="176">
        <v>6.4</v>
      </c>
      <c r="J183" s="177">
        <v>6.95</v>
      </c>
      <c r="K183" s="155">
        <f t="shared" si="24"/>
        <v>125.866737</v>
      </c>
      <c r="L183" s="156">
        <f t="shared" si="19"/>
        <v>120.0139337295</v>
      </c>
      <c r="M183" s="170"/>
      <c r="N183" s="178"/>
      <c r="O183" s="179"/>
      <c r="P183" s="170"/>
      <c r="Q183" s="178"/>
      <c r="R183" s="180"/>
      <c r="S183" s="181"/>
      <c r="T183" s="178"/>
      <c r="U183" s="181"/>
      <c r="V183" s="178"/>
      <c r="W183" s="170"/>
      <c r="X183" s="178"/>
      <c r="Y183" s="182"/>
      <c r="Z183" s="178"/>
      <c r="AA183" s="170">
        <v>9.4E-2</v>
      </c>
      <c r="AB183" s="181">
        <v>2</v>
      </c>
      <c r="AC183" s="178">
        <v>243.46</v>
      </c>
      <c r="AD183" s="170"/>
      <c r="AE183" s="178"/>
      <c r="AF183" s="170"/>
      <c r="AG183" s="178"/>
      <c r="AH183" s="170"/>
      <c r="AI183" s="171"/>
      <c r="AJ183" s="170"/>
      <c r="AK183" s="178"/>
      <c r="AL183" s="170"/>
      <c r="AM183" s="178"/>
      <c r="AN183" s="170"/>
      <c r="AO183" s="178"/>
      <c r="AP183" s="170"/>
      <c r="AQ183" s="178"/>
      <c r="AR183" s="183"/>
      <c r="AS183" s="184"/>
      <c r="AT183" s="182"/>
      <c r="AU183" s="185"/>
      <c r="AV183" s="185"/>
      <c r="AW183" s="170"/>
      <c r="AX183" s="178"/>
      <c r="AY183" s="185"/>
      <c r="AZ183" s="182"/>
      <c r="BA183" s="178"/>
      <c r="BB183" s="181"/>
      <c r="BC183" s="178"/>
      <c r="BD183" s="185">
        <v>2.218</v>
      </c>
      <c r="BE183" s="167"/>
      <c r="BF183" s="168"/>
      <c r="BG183" s="169"/>
      <c r="BH183" s="168"/>
      <c r="BI183" s="169">
        <v>1.0999999999999999E-2</v>
      </c>
      <c r="BJ183" s="168">
        <v>19.175000000000001</v>
      </c>
      <c r="BK183" s="169">
        <v>1.5E-3</v>
      </c>
      <c r="BL183" s="168">
        <v>1.9650000000000001</v>
      </c>
      <c r="BM183" s="169"/>
      <c r="BN183" s="168"/>
      <c r="BO183" s="169">
        <v>7</v>
      </c>
      <c r="BP183" s="168">
        <v>17.777000000000001</v>
      </c>
      <c r="BQ183" s="169"/>
      <c r="BR183" s="168"/>
      <c r="BS183" s="169"/>
      <c r="BT183" s="168"/>
      <c r="BU183" s="169"/>
      <c r="BV183" s="168"/>
      <c r="BW183" s="169">
        <f t="shared" si="20"/>
        <v>245.678</v>
      </c>
      <c r="BX183" s="170">
        <f t="shared" si="22"/>
        <v>38.917000000000002</v>
      </c>
      <c r="BY183" s="171">
        <f t="shared" si="23"/>
        <v>0</v>
      </c>
      <c r="BZ183" s="172">
        <f t="shared" si="17"/>
        <v>284.59500000000003</v>
      </c>
    </row>
    <row r="184" spans="1:78" ht="18.75" customHeight="1" x14ac:dyDescent="0.3">
      <c r="A184" s="149">
        <f t="shared" si="21"/>
        <v>170</v>
      </c>
      <c r="B184" s="173" t="s">
        <v>256</v>
      </c>
      <c r="C184" s="174">
        <v>1961</v>
      </c>
      <c r="D184" s="174">
        <v>3</v>
      </c>
      <c r="E184" s="174">
        <v>34</v>
      </c>
      <c r="F184" s="175">
        <v>1480.1000000000001</v>
      </c>
      <c r="G184" s="175">
        <v>1480.1000000000001</v>
      </c>
      <c r="H184" s="174">
        <v>3</v>
      </c>
      <c r="I184" s="176">
        <v>6.4</v>
      </c>
      <c r="J184" s="177">
        <v>6.95</v>
      </c>
      <c r="K184" s="155">
        <f t="shared" si="24"/>
        <v>118.55601000000003</v>
      </c>
      <c r="L184" s="156">
        <f t="shared" si="19"/>
        <v>113.04315553500003</v>
      </c>
      <c r="M184" s="170"/>
      <c r="N184" s="178"/>
      <c r="O184" s="179"/>
      <c r="P184" s="170">
        <v>5.0000000000000001E-3</v>
      </c>
      <c r="Q184" s="178">
        <v>15.654999999999999</v>
      </c>
      <c r="R184" s="180"/>
      <c r="S184" s="181"/>
      <c r="T184" s="178"/>
      <c r="U184" s="181"/>
      <c r="V184" s="178"/>
      <c r="W184" s="170"/>
      <c r="X184" s="178"/>
      <c r="Y184" s="182"/>
      <c r="Z184" s="178"/>
      <c r="AA184" s="170"/>
      <c r="AB184" s="181"/>
      <c r="AC184" s="178"/>
      <c r="AD184" s="170"/>
      <c r="AE184" s="178"/>
      <c r="AF184" s="170"/>
      <c r="AG184" s="178"/>
      <c r="AH184" s="170">
        <v>4</v>
      </c>
      <c r="AI184" s="171">
        <v>5.2789999999999999</v>
      </c>
      <c r="AJ184" s="170"/>
      <c r="AK184" s="178"/>
      <c r="AL184" s="170"/>
      <c r="AM184" s="178"/>
      <c r="AN184" s="170"/>
      <c r="AO184" s="178"/>
      <c r="AP184" s="170"/>
      <c r="AQ184" s="178"/>
      <c r="AR184" s="183"/>
      <c r="AS184" s="184"/>
      <c r="AT184" s="182"/>
      <c r="AU184" s="185"/>
      <c r="AV184" s="185"/>
      <c r="AW184" s="170"/>
      <c r="AX184" s="178"/>
      <c r="AY184" s="185"/>
      <c r="AZ184" s="182"/>
      <c r="BA184" s="178"/>
      <c r="BB184" s="181"/>
      <c r="BC184" s="178"/>
      <c r="BD184" s="185"/>
      <c r="BE184" s="167"/>
      <c r="BF184" s="168"/>
      <c r="BG184" s="169"/>
      <c r="BH184" s="168"/>
      <c r="BI184" s="169"/>
      <c r="BJ184" s="168"/>
      <c r="BK184" s="169"/>
      <c r="BL184" s="168"/>
      <c r="BM184" s="169"/>
      <c r="BN184" s="168"/>
      <c r="BO184" s="169"/>
      <c r="BP184" s="168"/>
      <c r="BQ184" s="169"/>
      <c r="BR184" s="168"/>
      <c r="BS184" s="169"/>
      <c r="BT184" s="168"/>
      <c r="BU184" s="169">
        <v>2</v>
      </c>
      <c r="BV184" s="168">
        <v>11.574</v>
      </c>
      <c r="BW184" s="169">
        <f t="shared" si="20"/>
        <v>20.933999999999997</v>
      </c>
      <c r="BX184" s="170">
        <f t="shared" si="22"/>
        <v>0</v>
      </c>
      <c r="BY184" s="171">
        <f t="shared" si="23"/>
        <v>11.574</v>
      </c>
      <c r="BZ184" s="172">
        <f t="shared" si="17"/>
        <v>32.507999999999996</v>
      </c>
    </row>
    <row r="185" spans="1:78" ht="18.75" customHeight="1" x14ac:dyDescent="0.3">
      <c r="A185" s="149">
        <f t="shared" si="21"/>
        <v>171</v>
      </c>
      <c r="B185" s="173" t="s">
        <v>257</v>
      </c>
      <c r="C185" s="174" t="s">
        <v>242</v>
      </c>
      <c r="D185" s="174">
        <v>5</v>
      </c>
      <c r="E185" s="174">
        <v>70</v>
      </c>
      <c r="F185" s="175">
        <v>3232.6</v>
      </c>
      <c r="G185" s="175">
        <v>3232.6</v>
      </c>
      <c r="H185" s="174">
        <v>7</v>
      </c>
      <c r="I185" s="176">
        <v>6.4</v>
      </c>
      <c r="J185" s="177">
        <v>6.95</v>
      </c>
      <c r="K185" s="155">
        <f t="shared" si="24"/>
        <v>258.93125999999995</v>
      </c>
      <c r="L185" s="156">
        <f t="shared" si="19"/>
        <v>246.89095640999994</v>
      </c>
      <c r="M185" s="170"/>
      <c r="N185" s="178"/>
      <c r="O185" s="179"/>
      <c r="P185" s="170"/>
      <c r="Q185" s="178"/>
      <c r="R185" s="180"/>
      <c r="S185" s="181"/>
      <c r="T185" s="178"/>
      <c r="U185" s="181"/>
      <c r="V185" s="178"/>
      <c r="W185" s="170"/>
      <c r="X185" s="178"/>
      <c r="Y185" s="182"/>
      <c r="Z185" s="178"/>
      <c r="AA185" s="170"/>
      <c r="AB185" s="181"/>
      <c r="AC185" s="178"/>
      <c r="AD185" s="170"/>
      <c r="AE185" s="178"/>
      <c r="AF185" s="170">
        <v>1.25E-3</v>
      </c>
      <c r="AG185" s="178">
        <v>1.2579899999999999</v>
      </c>
      <c r="AH185" s="170"/>
      <c r="AI185" s="171"/>
      <c r="AJ185" s="170"/>
      <c r="AK185" s="178"/>
      <c r="AL185" s="170"/>
      <c r="AM185" s="178"/>
      <c r="AN185" s="170"/>
      <c r="AO185" s="178"/>
      <c r="AP185" s="170"/>
      <c r="AQ185" s="178"/>
      <c r="AR185" s="183"/>
      <c r="AS185" s="184"/>
      <c r="AT185" s="182"/>
      <c r="AU185" s="185"/>
      <c r="AV185" s="185"/>
      <c r="AW185" s="170"/>
      <c r="AX185" s="178"/>
      <c r="AY185" s="185"/>
      <c r="AZ185" s="182"/>
      <c r="BA185" s="178"/>
      <c r="BB185" s="181"/>
      <c r="BC185" s="178"/>
      <c r="BD185" s="185">
        <v>10.896000000000001</v>
      </c>
      <c r="BE185" s="167"/>
      <c r="BF185" s="168"/>
      <c r="BG185" s="169"/>
      <c r="BH185" s="168"/>
      <c r="BI185" s="169"/>
      <c r="BJ185" s="168"/>
      <c r="BK185" s="169"/>
      <c r="BL185" s="168"/>
      <c r="BM185" s="169"/>
      <c r="BN185" s="168"/>
      <c r="BO185" s="169">
        <v>1</v>
      </c>
      <c r="BP185" s="168">
        <v>1.135</v>
      </c>
      <c r="BQ185" s="169">
        <v>5.0000000000000001E-3</v>
      </c>
      <c r="BR185" s="168">
        <v>2.0146099999999998</v>
      </c>
      <c r="BS185" s="169">
        <v>3</v>
      </c>
      <c r="BT185" s="168">
        <v>3.22</v>
      </c>
      <c r="BU185" s="169">
        <v>1</v>
      </c>
      <c r="BV185" s="168">
        <v>5.5369999999999999</v>
      </c>
      <c r="BW185" s="169">
        <f t="shared" si="20"/>
        <v>12.15399</v>
      </c>
      <c r="BX185" s="170">
        <f t="shared" si="22"/>
        <v>1.135</v>
      </c>
      <c r="BY185" s="171">
        <f t="shared" si="23"/>
        <v>10.771609999999999</v>
      </c>
      <c r="BZ185" s="172">
        <f t="shared" si="17"/>
        <v>24.060600000000001</v>
      </c>
    </row>
    <row r="186" spans="1:78" ht="18.75" customHeight="1" x14ac:dyDescent="0.3">
      <c r="A186" s="149">
        <f t="shared" si="21"/>
        <v>172</v>
      </c>
      <c r="B186" s="173" t="s">
        <v>258</v>
      </c>
      <c r="C186" s="174" t="s">
        <v>99</v>
      </c>
      <c r="D186" s="174">
        <v>2</v>
      </c>
      <c r="E186" s="174">
        <v>16</v>
      </c>
      <c r="F186" s="175">
        <v>675.9</v>
      </c>
      <c r="G186" s="175">
        <v>675.9</v>
      </c>
      <c r="H186" s="174">
        <v>2</v>
      </c>
      <c r="I186" s="176">
        <v>6.4</v>
      </c>
      <c r="J186" s="177">
        <v>6.95</v>
      </c>
      <c r="K186" s="155">
        <f t="shared" si="24"/>
        <v>54.139589999999998</v>
      </c>
      <c r="L186" s="156">
        <f t="shared" si="19"/>
        <v>51.622099065</v>
      </c>
      <c r="M186" s="170"/>
      <c r="N186" s="178"/>
      <c r="O186" s="179"/>
      <c r="P186" s="170"/>
      <c r="Q186" s="178"/>
      <c r="R186" s="180"/>
      <c r="S186" s="181"/>
      <c r="T186" s="178"/>
      <c r="U186" s="181"/>
      <c r="V186" s="178"/>
      <c r="W186" s="170"/>
      <c r="X186" s="178"/>
      <c r="Y186" s="182"/>
      <c r="Z186" s="178"/>
      <c r="AA186" s="170"/>
      <c r="AB186" s="181"/>
      <c r="AC186" s="178"/>
      <c r="AD186" s="170"/>
      <c r="AE186" s="178"/>
      <c r="AF186" s="170"/>
      <c r="AG186" s="178"/>
      <c r="AH186" s="170"/>
      <c r="AI186" s="171"/>
      <c r="AJ186" s="170"/>
      <c r="AK186" s="178"/>
      <c r="AL186" s="170"/>
      <c r="AM186" s="178"/>
      <c r="AN186" s="170"/>
      <c r="AO186" s="178"/>
      <c r="AP186" s="170"/>
      <c r="AQ186" s="178"/>
      <c r="AR186" s="183"/>
      <c r="AS186" s="184"/>
      <c r="AT186" s="182"/>
      <c r="AU186" s="185"/>
      <c r="AV186" s="185"/>
      <c r="AW186" s="170"/>
      <c r="AX186" s="178"/>
      <c r="AY186" s="185"/>
      <c r="AZ186" s="182"/>
      <c r="BA186" s="178"/>
      <c r="BB186" s="181"/>
      <c r="BC186" s="178"/>
      <c r="BD186" s="185"/>
      <c r="BE186" s="167"/>
      <c r="BF186" s="168"/>
      <c r="BG186" s="169"/>
      <c r="BH186" s="168"/>
      <c r="BI186" s="169"/>
      <c r="BJ186" s="168"/>
      <c r="BK186" s="169">
        <v>1E-3</v>
      </c>
      <c r="BL186" s="168">
        <v>1.0289999999999999</v>
      </c>
      <c r="BM186" s="169"/>
      <c r="BN186" s="168"/>
      <c r="BO186" s="169">
        <v>1</v>
      </c>
      <c r="BP186" s="168">
        <v>1.0189999999999999</v>
      </c>
      <c r="BQ186" s="169"/>
      <c r="BR186" s="168"/>
      <c r="BS186" s="169"/>
      <c r="BT186" s="168"/>
      <c r="BU186" s="169"/>
      <c r="BV186" s="168"/>
      <c r="BW186" s="169">
        <f t="shared" si="20"/>
        <v>0</v>
      </c>
      <c r="BX186" s="170">
        <f t="shared" si="22"/>
        <v>2.048</v>
      </c>
      <c r="BY186" s="171">
        <f t="shared" si="23"/>
        <v>0</v>
      </c>
      <c r="BZ186" s="172">
        <f t="shared" si="17"/>
        <v>2.048</v>
      </c>
    </row>
    <row r="187" spans="1:78" ht="18.75" customHeight="1" x14ac:dyDescent="0.3">
      <c r="A187" s="149">
        <f t="shared" si="21"/>
        <v>173</v>
      </c>
      <c r="B187" s="173" t="s">
        <v>259</v>
      </c>
      <c r="C187" s="174" t="s">
        <v>260</v>
      </c>
      <c r="D187" s="174">
        <v>2</v>
      </c>
      <c r="E187" s="174">
        <v>16</v>
      </c>
      <c r="F187" s="175">
        <v>561.9</v>
      </c>
      <c r="G187" s="175">
        <v>561.9</v>
      </c>
      <c r="H187" s="174">
        <v>2</v>
      </c>
      <c r="I187" s="176">
        <v>6.4</v>
      </c>
      <c r="J187" s="177">
        <v>6.95</v>
      </c>
      <c r="K187" s="155">
        <f t="shared" si="24"/>
        <v>45.008189999999999</v>
      </c>
      <c r="L187" s="156">
        <f t="shared" si="19"/>
        <v>42.915309164999996</v>
      </c>
      <c r="M187" s="170"/>
      <c r="N187" s="178"/>
      <c r="O187" s="179"/>
      <c r="P187" s="170"/>
      <c r="Q187" s="178"/>
      <c r="R187" s="180"/>
      <c r="S187" s="181"/>
      <c r="T187" s="178"/>
      <c r="U187" s="181"/>
      <c r="V187" s="178"/>
      <c r="W187" s="170"/>
      <c r="X187" s="178"/>
      <c r="Y187" s="182"/>
      <c r="Z187" s="178"/>
      <c r="AA187" s="170"/>
      <c r="AB187" s="181"/>
      <c r="AC187" s="178"/>
      <c r="AD187" s="170"/>
      <c r="AE187" s="178"/>
      <c r="AF187" s="170"/>
      <c r="AG187" s="178"/>
      <c r="AH187" s="170"/>
      <c r="AI187" s="171"/>
      <c r="AJ187" s="170"/>
      <c r="AK187" s="178"/>
      <c r="AL187" s="170"/>
      <c r="AM187" s="178"/>
      <c r="AN187" s="170"/>
      <c r="AO187" s="178"/>
      <c r="AP187" s="170"/>
      <c r="AQ187" s="178"/>
      <c r="AR187" s="183"/>
      <c r="AS187" s="184"/>
      <c r="AT187" s="182"/>
      <c r="AU187" s="185"/>
      <c r="AV187" s="185"/>
      <c r="AW187" s="170"/>
      <c r="AX187" s="178"/>
      <c r="AY187" s="185"/>
      <c r="AZ187" s="182"/>
      <c r="BA187" s="178"/>
      <c r="BB187" s="181"/>
      <c r="BC187" s="178"/>
      <c r="BD187" s="185">
        <v>11.846</v>
      </c>
      <c r="BE187" s="167"/>
      <c r="BF187" s="168"/>
      <c r="BG187" s="169"/>
      <c r="BH187" s="168"/>
      <c r="BI187" s="169"/>
      <c r="BJ187" s="168"/>
      <c r="BK187" s="169">
        <v>1E-3</v>
      </c>
      <c r="BL187" s="168">
        <v>1.0289999999999999</v>
      </c>
      <c r="BM187" s="169"/>
      <c r="BN187" s="168"/>
      <c r="BO187" s="169">
        <v>7</v>
      </c>
      <c r="BP187" s="168">
        <v>27.507000000000001</v>
      </c>
      <c r="BQ187" s="169"/>
      <c r="BR187" s="168"/>
      <c r="BS187" s="169"/>
      <c r="BT187" s="168"/>
      <c r="BU187" s="169"/>
      <c r="BV187" s="168"/>
      <c r="BW187" s="169">
        <f t="shared" si="20"/>
        <v>11.846</v>
      </c>
      <c r="BX187" s="170">
        <f t="shared" si="22"/>
        <v>28.536000000000001</v>
      </c>
      <c r="BY187" s="171">
        <f t="shared" si="23"/>
        <v>0</v>
      </c>
      <c r="BZ187" s="172">
        <f t="shared" si="17"/>
        <v>40.382000000000005</v>
      </c>
    </row>
    <row r="188" spans="1:78" ht="21" customHeight="1" x14ac:dyDescent="0.3">
      <c r="A188" s="149">
        <f t="shared" si="21"/>
        <v>174</v>
      </c>
      <c r="B188" s="173" t="s">
        <v>261</v>
      </c>
      <c r="C188" s="174" t="s">
        <v>262</v>
      </c>
      <c r="D188" s="174">
        <v>5</v>
      </c>
      <c r="E188" s="174">
        <v>67</v>
      </c>
      <c r="F188" s="175">
        <v>3442.3</v>
      </c>
      <c r="G188" s="175">
        <v>3442.3</v>
      </c>
      <c r="H188" s="174">
        <v>4</v>
      </c>
      <c r="I188" s="176">
        <v>6.4</v>
      </c>
      <c r="J188" s="177">
        <v>6.95</v>
      </c>
      <c r="K188" s="155">
        <f t="shared" si="24"/>
        <v>275.72823</v>
      </c>
      <c r="L188" s="156">
        <f t="shared" si="19"/>
        <v>262.90686730499999</v>
      </c>
      <c r="M188" s="170">
        <v>1.49E-2</v>
      </c>
      <c r="N188" s="178">
        <v>52.334129999999959</v>
      </c>
      <c r="O188" s="179"/>
      <c r="P188" s="170"/>
      <c r="Q188" s="178"/>
      <c r="R188" s="180"/>
      <c r="S188" s="181"/>
      <c r="T188" s="178"/>
      <c r="U188" s="181"/>
      <c r="V188" s="178"/>
      <c r="W188" s="170"/>
      <c r="X188" s="178"/>
      <c r="Y188" s="182">
        <v>2</v>
      </c>
      <c r="Z188" s="178">
        <v>275.36599999999999</v>
      </c>
      <c r="AA188" s="170"/>
      <c r="AB188" s="181"/>
      <c r="AC188" s="178"/>
      <c r="AD188" s="170"/>
      <c r="AE188" s="178"/>
      <c r="AF188" s="170"/>
      <c r="AG188" s="178"/>
      <c r="AH188" s="170"/>
      <c r="AI188" s="171"/>
      <c r="AJ188" s="170"/>
      <c r="AK188" s="178"/>
      <c r="AL188" s="170"/>
      <c r="AM188" s="178"/>
      <c r="AN188" s="170"/>
      <c r="AO188" s="178"/>
      <c r="AP188" s="170"/>
      <c r="AQ188" s="178"/>
      <c r="AR188" s="183"/>
      <c r="AS188" s="184"/>
      <c r="AT188" s="182"/>
      <c r="AU188" s="185"/>
      <c r="AV188" s="185"/>
      <c r="AW188" s="170"/>
      <c r="AX188" s="178"/>
      <c r="AY188" s="185"/>
      <c r="AZ188" s="182">
        <v>4.0000000000000001E-3</v>
      </c>
      <c r="BA188" s="178">
        <v>6.27956</v>
      </c>
      <c r="BB188" s="181"/>
      <c r="BC188" s="178"/>
      <c r="BD188" s="185">
        <v>22.507000000000001</v>
      </c>
      <c r="BE188" s="167">
        <v>3.6000000000000004E-2</v>
      </c>
      <c r="BF188" s="168">
        <v>100.477</v>
      </c>
      <c r="BG188" s="169">
        <v>3.0000000000000001E-3</v>
      </c>
      <c r="BH188" s="168">
        <v>8.1119599999999998</v>
      </c>
      <c r="BI188" s="169"/>
      <c r="BJ188" s="168"/>
      <c r="BK188" s="169">
        <v>4.0000000000000001E-3</v>
      </c>
      <c r="BL188" s="168">
        <v>4.6167400000000001</v>
      </c>
      <c r="BM188" s="169"/>
      <c r="BN188" s="168"/>
      <c r="BO188" s="169">
        <v>7</v>
      </c>
      <c r="BP188" s="168">
        <v>14.481</v>
      </c>
      <c r="BQ188" s="169"/>
      <c r="BR188" s="168"/>
      <c r="BS188" s="169"/>
      <c r="BT188" s="168"/>
      <c r="BU188" s="169">
        <v>1</v>
      </c>
      <c r="BV188" s="168">
        <v>5.2249999999999996</v>
      </c>
      <c r="BW188" s="169">
        <f t="shared" si="20"/>
        <v>356.48668999999995</v>
      </c>
      <c r="BX188" s="170">
        <f t="shared" si="22"/>
        <v>127.6867</v>
      </c>
      <c r="BY188" s="171">
        <f t="shared" si="23"/>
        <v>5.2249999999999996</v>
      </c>
      <c r="BZ188" s="172">
        <f t="shared" si="17"/>
        <v>489.39838999999995</v>
      </c>
    </row>
    <row r="189" spans="1:78" ht="19.5" customHeight="1" x14ac:dyDescent="0.3">
      <c r="A189" s="149">
        <f t="shared" si="21"/>
        <v>175</v>
      </c>
      <c r="B189" s="173" t="s">
        <v>263</v>
      </c>
      <c r="C189" s="174" t="s">
        <v>63</v>
      </c>
      <c r="D189" s="174">
        <v>4</v>
      </c>
      <c r="E189" s="174">
        <v>12</v>
      </c>
      <c r="F189" s="175">
        <v>773.09999999999991</v>
      </c>
      <c r="G189" s="175">
        <v>773.09999999999991</v>
      </c>
      <c r="H189" s="174">
        <v>1</v>
      </c>
      <c r="I189" s="176">
        <v>6.4</v>
      </c>
      <c r="J189" s="177">
        <v>6.95</v>
      </c>
      <c r="K189" s="155">
        <f t="shared" si="24"/>
        <v>61.925309999999996</v>
      </c>
      <c r="L189" s="156">
        <f t="shared" si="19"/>
        <v>59.045783084999997</v>
      </c>
      <c r="M189" s="170"/>
      <c r="N189" s="178"/>
      <c r="O189" s="179"/>
      <c r="P189" s="170"/>
      <c r="Q189" s="178"/>
      <c r="R189" s="180"/>
      <c r="S189" s="181"/>
      <c r="T189" s="178"/>
      <c r="U189" s="181"/>
      <c r="V189" s="178"/>
      <c r="W189" s="170"/>
      <c r="X189" s="178"/>
      <c r="Y189" s="182"/>
      <c r="Z189" s="178"/>
      <c r="AA189" s="170"/>
      <c r="AB189" s="181"/>
      <c r="AC189" s="178"/>
      <c r="AD189" s="170"/>
      <c r="AE189" s="178"/>
      <c r="AF189" s="170"/>
      <c r="AG189" s="178"/>
      <c r="AH189" s="170"/>
      <c r="AI189" s="171"/>
      <c r="AJ189" s="170"/>
      <c r="AK189" s="178"/>
      <c r="AL189" s="170"/>
      <c r="AM189" s="178"/>
      <c r="AN189" s="170"/>
      <c r="AO189" s="178"/>
      <c r="AP189" s="170"/>
      <c r="AQ189" s="178"/>
      <c r="AR189" s="183"/>
      <c r="AS189" s="184"/>
      <c r="AT189" s="182"/>
      <c r="AU189" s="185"/>
      <c r="AV189" s="185"/>
      <c r="AW189" s="170"/>
      <c r="AX189" s="178"/>
      <c r="AY189" s="185"/>
      <c r="AZ189" s="182"/>
      <c r="BA189" s="178"/>
      <c r="BB189" s="181"/>
      <c r="BC189" s="178"/>
      <c r="BD189" s="185">
        <v>4.6950000000000003</v>
      </c>
      <c r="BE189" s="167"/>
      <c r="BF189" s="168"/>
      <c r="BG189" s="169"/>
      <c r="BH189" s="168"/>
      <c r="BI189" s="169"/>
      <c r="BJ189" s="168"/>
      <c r="BK189" s="169"/>
      <c r="BL189" s="168"/>
      <c r="BM189" s="169"/>
      <c r="BN189" s="168"/>
      <c r="BO189" s="169"/>
      <c r="BP189" s="168"/>
      <c r="BQ189" s="169"/>
      <c r="BR189" s="168"/>
      <c r="BS189" s="169"/>
      <c r="BT189" s="168"/>
      <c r="BU189" s="169"/>
      <c r="BV189" s="168"/>
      <c r="BW189" s="169">
        <f t="shared" si="20"/>
        <v>4.6950000000000003</v>
      </c>
      <c r="BX189" s="170">
        <f t="shared" si="22"/>
        <v>0</v>
      </c>
      <c r="BY189" s="171">
        <f t="shared" si="23"/>
        <v>0</v>
      </c>
      <c r="BZ189" s="172">
        <f t="shared" si="17"/>
        <v>4.6950000000000003</v>
      </c>
    </row>
    <row r="190" spans="1:78" ht="18.75" customHeight="1" x14ac:dyDescent="0.3">
      <c r="A190" s="149">
        <f t="shared" si="21"/>
        <v>176</v>
      </c>
      <c r="B190" s="209" t="s">
        <v>264</v>
      </c>
      <c r="C190" s="174">
        <v>1952</v>
      </c>
      <c r="D190" s="174">
        <v>2</v>
      </c>
      <c r="E190" s="174">
        <v>8</v>
      </c>
      <c r="F190" s="175">
        <v>538.9</v>
      </c>
      <c r="G190" s="175">
        <v>538.9</v>
      </c>
      <c r="H190" s="174">
        <v>1</v>
      </c>
      <c r="I190" s="176">
        <v>6.4</v>
      </c>
      <c r="J190" s="177">
        <v>6.95</v>
      </c>
      <c r="K190" s="155">
        <f t="shared" si="24"/>
        <v>43.165889999999997</v>
      </c>
      <c r="L190" s="156">
        <f t="shared" si="19"/>
        <v>41.158676114999999</v>
      </c>
      <c r="M190" s="170"/>
      <c r="N190" s="178"/>
      <c r="O190" s="179"/>
      <c r="P190" s="170"/>
      <c r="Q190" s="178"/>
      <c r="R190" s="180"/>
      <c r="S190" s="181"/>
      <c r="T190" s="178"/>
      <c r="U190" s="181"/>
      <c r="V190" s="178"/>
      <c r="W190" s="170"/>
      <c r="X190" s="178"/>
      <c r="Y190" s="182"/>
      <c r="Z190" s="178"/>
      <c r="AA190" s="170"/>
      <c r="AB190" s="181"/>
      <c r="AC190" s="178"/>
      <c r="AD190" s="170"/>
      <c r="AE190" s="178"/>
      <c r="AF190" s="170"/>
      <c r="AG190" s="178"/>
      <c r="AH190" s="170"/>
      <c r="AI190" s="171"/>
      <c r="AJ190" s="170"/>
      <c r="AK190" s="178"/>
      <c r="AL190" s="170"/>
      <c r="AM190" s="178"/>
      <c r="AN190" s="170"/>
      <c r="AO190" s="178"/>
      <c r="AP190" s="170"/>
      <c r="AQ190" s="178"/>
      <c r="AR190" s="183"/>
      <c r="AS190" s="184"/>
      <c r="AT190" s="182"/>
      <c r="AU190" s="185"/>
      <c r="AV190" s="185"/>
      <c r="AW190" s="170"/>
      <c r="AX190" s="178"/>
      <c r="AY190" s="185"/>
      <c r="AZ190" s="182"/>
      <c r="BA190" s="178"/>
      <c r="BB190" s="181"/>
      <c r="BC190" s="178"/>
      <c r="BD190" s="185"/>
      <c r="BE190" s="167"/>
      <c r="BF190" s="168"/>
      <c r="BG190" s="169"/>
      <c r="BH190" s="168"/>
      <c r="BI190" s="169"/>
      <c r="BJ190" s="168"/>
      <c r="BK190" s="169"/>
      <c r="BL190" s="168"/>
      <c r="BM190" s="169"/>
      <c r="BN190" s="168"/>
      <c r="BO190" s="169">
        <v>1</v>
      </c>
      <c r="BP190" s="168">
        <v>1.079</v>
      </c>
      <c r="BQ190" s="169"/>
      <c r="BR190" s="168"/>
      <c r="BS190" s="169"/>
      <c r="BT190" s="168"/>
      <c r="BU190" s="169"/>
      <c r="BV190" s="168"/>
      <c r="BW190" s="169">
        <f t="shared" si="20"/>
        <v>0</v>
      </c>
      <c r="BX190" s="170">
        <f t="shared" si="22"/>
        <v>1.079</v>
      </c>
      <c r="BY190" s="171">
        <f t="shared" si="23"/>
        <v>0</v>
      </c>
      <c r="BZ190" s="172">
        <f t="shared" si="17"/>
        <v>1.079</v>
      </c>
    </row>
    <row r="191" spans="1:78" ht="18.75" customHeight="1" x14ac:dyDescent="0.3">
      <c r="A191" s="149">
        <f t="shared" si="21"/>
        <v>177</v>
      </c>
      <c r="B191" s="173" t="s">
        <v>265</v>
      </c>
      <c r="C191" s="174">
        <v>1963</v>
      </c>
      <c r="D191" s="174">
        <v>4</v>
      </c>
      <c r="E191" s="174">
        <v>48</v>
      </c>
      <c r="F191" s="175">
        <v>2038.21</v>
      </c>
      <c r="G191" s="175">
        <v>2038.21</v>
      </c>
      <c r="H191" s="174">
        <v>3</v>
      </c>
      <c r="I191" s="176">
        <v>6.4</v>
      </c>
      <c r="J191" s="177">
        <v>6.95</v>
      </c>
      <c r="K191" s="155">
        <f t="shared" si="24"/>
        <v>163.26062100000001</v>
      </c>
      <c r="L191" s="156">
        <f t="shared" si="19"/>
        <v>155.66900212350001</v>
      </c>
      <c r="M191" s="170"/>
      <c r="N191" s="178"/>
      <c r="O191" s="179"/>
      <c r="P191" s="170"/>
      <c r="Q191" s="178"/>
      <c r="R191" s="180"/>
      <c r="S191" s="181"/>
      <c r="T191" s="178"/>
      <c r="U191" s="181"/>
      <c r="V191" s="178"/>
      <c r="W191" s="170"/>
      <c r="X191" s="178"/>
      <c r="Y191" s="182"/>
      <c r="Z191" s="178"/>
      <c r="AA191" s="170"/>
      <c r="AB191" s="181"/>
      <c r="AC191" s="178"/>
      <c r="AD191" s="170"/>
      <c r="AE191" s="178"/>
      <c r="AF191" s="170"/>
      <c r="AG191" s="178"/>
      <c r="AH191" s="170"/>
      <c r="AI191" s="171"/>
      <c r="AJ191" s="170"/>
      <c r="AK191" s="178"/>
      <c r="AL191" s="170"/>
      <c r="AM191" s="178"/>
      <c r="AN191" s="170"/>
      <c r="AO191" s="178"/>
      <c r="AP191" s="170"/>
      <c r="AQ191" s="178"/>
      <c r="AR191" s="183"/>
      <c r="AS191" s="184"/>
      <c r="AT191" s="182"/>
      <c r="AU191" s="185"/>
      <c r="AV191" s="185"/>
      <c r="AW191" s="170"/>
      <c r="AX191" s="178"/>
      <c r="AY191" s="185"/>
      <c r="AZ191" s="182"/>
      <c r="BA191" s="178"/>
      <c r="BB191" s="181"/>
      <c r="BC191" s="178"/>
      <c r="BD191" s="185">
        <v>28.544</v>
      </c>
      <c r="BE191" s="167"/>
      <c r="BF191" s="168"/>
      <c r="BG191" s="169"/>
      <c r="BH191" s="168"/>
      <c r="BI191" s="169"/>
      <c r="BJ191" s="168"/>
      <c r="BK191" s="169">
        <v>1E-3</v>
      </c>
      <c r="BL191" s="168">
        <v>1.585</v>
      </c>
      <c r="BM191" s="169"/>
      <c r="BN191" s="168"/>
      <c r="BO191" s="169">
        <v>3</v>
      </c>
      <c r="BP191" s="168">
        <v>3.1030000000000002</v>
      </c>
      <c r="BQ191" s="169">
        <v>7.0000000000000001E-3</v>
      </c>
      <c r="BR191" s="168">
        <v>2.222</v>
      </c>
      <c r="BS191" s="169">
        <v>2</v>
      </c>
      <c r="BT191" s="168">
        <v>2.093</v>
      </c>
      <c r="BU191" s="169"/>
      <c r="BV191" s="168"/>
      <c r="BW191" s="169">
        <f t="shared" si="20"/>
        <v>28.544</v>
      </c>
      <c r="BX191" s="170">
        <f t="shared" si="22"/>
        <v>4.6880000000000006</v>
      </c>
      <c r="BY191" s="171">
        <f t="shared" si="23"/>
        <v>4.3149999999999995</v>
      </c>
      <c r="BZ191" s="172">
        <f t="shared" si="17"/>
        <v>37.546999999999997</v>
      </c>
    </row>
    <row r="192" spans="1:78" ht="18" customHeight="1" x14ac:dyDescent="0.3">
      <c r="A192" s="149">
        <f t="shared" si="21"/>
        <v>178</v>
      </c>
      <c r="B192" s="173" t="s">
        <v>266</v>
      </c>
      <c r="C192" s="174">
        <v>1962</v>
      </c>
      <c r="D192" s="174">
        <v>5</v>
      </c>
      <c r="E192" s="174">
        <v>60</v>
      </c>
      <c r="F192" s="175">
        <v>2561.6</v>
      </c>
      <c r="G192" s="175">
        <v>2561.6</v>
      </c>
      <c r="H192" s="174">
        <v>3</v>
      </c>
      <c r="I192" s="176">
        <v>6.4</v>
      </c>
      <c r="J192" s="177">
        <v>6.95</v>
      </c>
      <c r="K192" s="155">
        <f t="shared" si="24"/>
        <v>205.18415999999999</v>
      </c>
      <c r="L192" s="156">
        <f t="shared" si="19"/>
        <v>195.64309656</v>
      </c>
      <c r="M192" s="170"/>
      <c r="N192" s="178"/>
      <c r="O192" s="179"/>
      <c r="P192" s="170"/>
      <c r="Q192" s="178"/>
      <c r="R192" s="180"/>
      <c r="S192" s="181"/>
      <c r="T192" s="178"/>
      <c r="U192" s="181"/>
      <c r="V192" s="178"/>
      <c r="W192" s="170"/>
      <c r="X192" s="178"/>
      <c r="Y192" s="182"/>
      <c r="Z192" s="178"/>
      <c r="AA192" s="170">
        <v>0.252</v>
      </c>
      <c r="AB192" s="181">
        <v>3</v>
      </c>
      <c r="AC192" s="178">
        <v>563.18899999999996</v>
      </c>
      <c r="AD192" s="170"/>
      <c r="AE192" s="178"/>
      <c r="AF192" s="170"/>
      <c r="AG192" s="178"/>
      <c r="AH192" s="170"/>
      <c r="AI192" s="171"/>
      <c r="AJ192" s="170"/>
      <c r="AK192" s="178"/>
      <c r="AL192" s="170"/>
      <c r="AM192" s="178"/>
      <c r="AN192" s="170"/>
      <c r="AO192" s="178"/>
      <c r="AP192" s="170"/>
      <c r="AQ192" s="178"/>
      <c r="AR192" s="183">
        <v>15</v>
      </c>
      <c r="AS192" s="184">
        <v>379.20000000000005</v>
      </c>
      <c r="AT192" s="182"/>
      <c r="AU192" s="185"/>
      <c r="AV192" s="185"/>
      <c r="AW192" s="170">
        <v>1</v>
      </c>
      <c r="AX192" s="178">
        <v>4.7342199999999997</v>
      </c>
      <c r="AY192" s="185"/>
      <c r="AZ192" s="182"/>
      <c r="BA192" s="178"/>
      <c r="BB192" s="181"/>
      <c r="BC192" s="178"/>
      <c r="BD192" s="185">
        <v>4.7850000000000001</v>
      </c>
      <c r="BE192" s="167"/>
      <c r="BF192" s="168"/>
      <c r="BG192" s="169"/>
      <c r="BH192" s="168"/>
      <c r="BI192" s="169"/>
      <c r="BJ192" s="168"/>
      <c r="BK192" s="169"/>
      <c r="BL192" s="168"/>
      <c r="BM192" s="169"/>
      <c r="BN192" s="168"/>
      <c r="BO192" s="169"/>
      <c r="BP192" s="168"/>
      <c r="BQ192" s="169">
        <v>1.2E-2</v>
      </c>
      <c r="BR192" s="168">
        <v>5.6139999999999999</v>
      </c>
      <c r="BS192" s="169">
        <v>9</v>
      </c>
      <c r="BT192" s="168">
        <v>12.254</v>
      </c>
      <c r="BU192" s="169">
        <v>1</v>
      </c>
      <c r="BV192" s="168">
        <v>5.9880000000000004</v>
      </c>
      <c r="BW192" s="169">
        <f t="shared" si="20"/>
        <v>951.90822000000003</v>
      </c>
      <c r="BX192" s="170">
        <f t="shared" si="22"/>
        <v>0</v>
      </c>
      <c r="BY192" s="171">
        <f t="shared" si="23"/>
        <v>23.855999999999998</v>
      </c>
      <c r="BZ192" s="172">
        <f t="shared" si="17"/>
        <v>975.76422000000002</v>
      </c>
    </row>
    <row r="193" spans="1:78" ht="18.75" customHeight="1" x14ac:dyDescent="0.3">
      <c r="A193" s="149">
        <f t="shared" si="21"/>
        <v>179</v>
      </c>
      <c r="B193" s="173" t="s">
        <v>267</v>
      </c>
      <c r="C193" s="174">
        <v>1959</v>
      </c>
      <c r="D193" s="174">
        <v>5</v>
      </c>
      <c r="E193" s="174">
        <v>60</v>
      </c>
      <c r="F193" s="175">
        <v>2542.1999999999998</v>
      </c>
      <c r="G193" s="175">
        <v>2542.1999999999998</v>
      </c>
      <c r="H193" s="174">
        <v>3</v>
      </c>
      <c r="I193" s="176">
        <v>6.4</v>
      </c>
      <c r="J193" s="177">
        <v>6.95</v>
      </c>
      <c r="K193" s="155">
        <f t="shared" si="24"/>
        <v>203.63022000000001</v>
      </c>
      <c r="L193" s="156">
        <f t="shared" si="19"/>
        <v>194.16141477000002</v>
      </c>
      <c r="M193" s="170"/>
      <c r="N193" s="178"/>
      <c r="O193" s="179"/>
      <c r="P193" s="170"/>
      <c r="Q193" s="178"/>
      <c r="R193" s="180"/>
      <c r="S193" s="181"/>
      <c r="T193" s="178"/>
      <c r="U193" s="181"/>
      <c r="V193" s="178"/>
      <c r="W193" s="170"/>
      <c r="X193" s="178"/>
      <c r="Y193" s="182"/>
      <c r="Z193" s="178"/>
      <c r="AA193" s="170"/>
      <c r="AB193" s="181"/>
      <c r="AC193" s="178"/>
      <c r="AD193" s="170"/>
      <c r="AE193" s="178"/>
      <c r="AF193" s="170"/>
      <c r="AG193" s="178"/>
      <c r="AH193" s="170"/>
      <c r="AI193" s="171"/>
      <c r="AJ193" s="170"/>
      <c r="AK193" s="178"/>
      <c r="AL193" s="170"/>
      <c r="AM193" s="178"/>
      <c r="AN193" s="170"/>
      <c r="AO193" s="178"/>
      <c r="AP193" s="170"/>
      <c r="AQ193" s="178"/>
      <c r="AR193" s="183"/>
      <c r="AS193" s="184"/>
      <c r="AT193" s="182"/>
      <c r="AU193" s="185"/>
      <c r="AV193" s="185"/>
      <c r="AW193" s="170"/>
      <c r="AX193" s="178"/>
      <c r="AY193" s="185"/>
      <c r="AZ193" s="182"/>
      <c r="BA193" s="178"/>
      <c r="BB193" s="181"/>
      <c r="BC193" s="178"/>
      <c r="BD193" s="185">
        <v>12.313000000000001</v>
      </c>
      <c r="BE193" s="167"/>
      <c r="BF193" s="168"/>
      <c r="BG193" s="169"/>
      <c r="BH193" s="168"/>
      <c r="BI193" s="169"/>
      <c r="BJ193" s="168"/>
      <c r="BK193" s="169"/>
      <c r="BL193" s="168"/>
      <c r="BM193" s="169"/>
      <c r="BN193" s="168"/>
      <c r="BO193" s="169">
        <v>5</v>
      </c>
      <c r="BP193" s="168">
        <v>5.1639999999999997</v>
      </c>
      <c r="BQ193" s="169"/>
      <c r="BR193" s="168"/>
      <c r="BS193" s="169"/>
      <c r="BT193" s="168"/>
      <c r="BU193" s="169"/>
      <c r="BV193" s="168"/>
      <c r="BW193" s="169">
        <f t="shared" si="20"/>
        <v>12.313000000000001</v>
      </c>
      <c r="BX193" s="170">
        <f t="shared" si="22"/>
        <v>5.1639999999999997</v>
      </c>
      <c r="BY193" s="171">
        <f t="shared" si="23"/>
        <v>0</v>
      </c>
      <c r="BZ193" s="172">
        <f t="shared" si="17"/>
        <v>17.477</v>
      </c>
    </row>
    <row r="194" spans="1:78" ht="18.75" customHeight="1" x14ac:dyDescent="0.3">
      <c r="A194" s="149">
        <f t="shared" si="21"/>
        <v>180</v>
      </c>
      <c r="B194" s="173" t="s">
        <v>268</v>
      </c>
      <c r="C194" s="174">
        <v>1952</v>
      </c>
      <c r="D194" s="174">
        <v>2</v>
      </c>
      <c r="E194" s="174">
        <v>8</v>
      </c>
      <c r="F194" s="175">
        <v>529.20000000000005</v>
      </c>
      <c r="G194" s="175">
        <v>529.20000000000005</v>
      </c>
      <c r="H194" s="174">
        <v>1</v>
      </c>
      <c r="I194" s="176">
        <v>6.4</v>
      </c>
      <c r="J194" s="177">
        <v>6.95</v>
      </c>
      <c r="K194" s="155">
        <f t="shared" si="24"/>
        <v>42.388920000000006</v>
      </c>
      <c r="L194" s="156">
        <f t="shared" si="19"/>
        <v>40.417835220000008</v>
      </c>
      <c r="M194" s="170"/>
      <c r="N194" s="178"/>
      <c r="O194" s="179"/>
      <c r="P194" s="170"/>
      <c r="Q194" s="178"/>
      <c r="R194" s="180"/>
      <c r="S194" s="181"/>
      <c r="T194" s="178"/>
      <c r="U194" s="181"/>
      <c r="V194" s="178"/>
      <c r="W194" s="170"/>
      <c r="X194" s="178"/>
      <c r="Y194" s="182"/>
      <c r="Z194" s="178"/>
      <c r="AA194" s="170"/>
      <c r="AB194" s="181"/>
      <c r="AC194" s="178"/>
      <c r="AD194" s="170"/>
      <c r="AE194" s="178"/>
      <c r="AF194" s="170"/>
      <c r="AG194" s="178"/>
      <c r="AH194" s="170"/>
      <c r="AI194" s="171"/>
      <c r="AJ194" s="170"/>
      <c r="AK194" s="178"/>
      <c r="AL194" s="170"/>
      <c r="AM194" s="178"/>
      <c r="AN194" s="170">
        <v>1</v>
      </c>
      <c r="AO194" s="178">
        <v>6.4050000000000002</v>
      </c>
      <c r="AP194" s="170"/>
      <c r="AQ194" s="178"/>
      <c r="AR194" s="183"/>
      <c r="AS194" s="184"/>
      <c r="AT194" s="182"/>
      <c r="AU194" s="185"/>
      <c r="AV194" s="185"/>
      <c r="AW194" s="170"/>
      <c r="AX194" s="178"/>
      <c r="AY194" s="185"/>
      <c r="AZ194" s="182"/>
      <c r="BA194" s="178"/>
      <c r="BB194" s="181"/>
      <c r="BC194" s="178"/>
      <c r="BD194" s="185"/>
      <c r="BE194" s="167"/>
      <c r="BF194" s="168"/>
      <c r="BG194" s="169"/>
      <c r="BH194" s="168"/>
      <c r="BI194" s="169"/>
      <c r="BJ194" s="168"/>
      <c r="BK194" s="169"/>
      <c r="BL194" s="168"/>
      <c r="BM194" s="169"/>
      <c r="BN194" s="168"/>
      <c r="BO194" s="169"/>
      <c r="BP194" s="168"/>
      <c r="BQ194" s="169"/>
      <c r="BR194" s="168"/>
      <c r="BS194" s="169"/>
      <c r="BT194" s="168"/>
      <c r="BU194" s="169"/>
      <c r="BV194" s="168"/>
      <c r="BW194" s="169">
        <f t="shared" si="20"/>
        <v>6.4050000000000002</v>
      </c>
      <c r="BX194" s="170">
        <f t="shared" si="22"/>
        <v>0</v>
      </c>
      <c r="BY194" s="171">
        <f t="shared" si="23"/>
        <v>0</v>
      </c>
      <c r="BZ194" s="172">
        <f t="shared" si="17"/>
        <v>6.4050000000000002</v>
      </c>
    </row>
    <row r="195" spans="1:78" ht="18.75" customHeight="1" x14ac:dyDescent="0.3">
      <c r="A195" s="149">
        <f t="shared" si="21"/>
        <v>181</v>
      </c>
      <c r="B195" s="173" t="s">
        <v>269</v>
      </c>
      <c r="C195" s="174">
        <v>1963</v>
      </c>
      <c r="D195" s="174">
        <v>5</v>
      </c>
      <c r="E195" s="174">
        <v>56</v>
      </c>
      <c r="F195" s="175">
        <v>2535.4</v>
      </c>
      <c r="G195" s="175">
        <v>2535.4</v>
      </c>
      <c r="H195" s="174">
        <v>3</v>
      </c>
      <c r="I195" s="176">
        <v>6.4</v>
      </c>
      <c r="J195" s="177">
        <v>6.95</v>
      </c>
      <c r="K195" s="155">
        <f t="shared" si="24"/>
        <v>203.08554000000004</v>
      </c>
      <c r="L195" s="156">
        <f t="shared" si="19"/>
        <v>193.64206239000004</v>
      </c>
      <c r="M195" s="170"/>
      <c r="N195" s="178"/>
      <c r="O195" s="179"/>
      <c r="P195" s="170"/>
      <c r="Q195" s="178"/>
      <c r="R195" s="180"/>
      <c r="S195" s="181"/>
      <c r="T195" s="178"/>
      <c r="U195" s="181"/>
      <c r="V195" s="178"/>
      <c r="W195" s="170"/>
      <c r="X195" s="178"/>
      <c r="Y195" s="182"/>
      <c r="Z195" s="178"/>
      <c r="AA195" s="170"/>
      <c r="AB195" s="181"/>
      <c r="AC195" s="178"/>
      <c r="AD195" s="170"/>
      <c r="AE195" s="178"/>
      <c r="AF195" s="170"/>
      <c r="AG195" s="178"/>
      <c r="AH195" s="170"/>
      <c r="AI195" s="171"/>
      <c r="AJ195" s="170"/>
      <c r="AK195" s="178"/>
      <c r="AL195" s="170"/>
      <c r="AM195" s="178"/>
      <c r="AN195" s="170"/>
      <c r="AO195" s="178"/>
      <c r="AP195" s="170"/>
      <c r="AQ195" s="178"/>
      <c r="AR195" s="183"/>
      <c r="AS195" s="184"/>
      <c r="AT195" s="182"/>
      <c r="AU195" s="185"/>
      <c r="AV195" s="185"/>
      <c r="AW195" s="170"/>
      <c r="AX195" s="178"/>
      <c r="AY195" s="185"/>
      <c r="AZ195" s="182"/>
      <c r="BA195" s="178"/>
      <c r="BB195" s="181"/>
      <c r="BC195" s="178"/>
      <c r="BD195" s="185"/>
      <c r="BE195" s="167"/>
      <c r="BF195" s="168"/>
      <c r="BG195" s="169">
        <v>2.1000000000000001E-2</v>
      </c>
      <c r="BH195" s="168">
        <v>36.771000000000001</v>
      </c>
      <c r="BI195" s="169"/>
      <c r="BJ195" s="168"/>
      <c r="BK195" s="169"/>
      <c r="BL195" s="168"/>
      <c r="BM195" s="169"/>
      <c r="BN195" s="168"/>
      <c r="BO195" s="169">
        <v>7</v>
      </c>
      <c r="BP195" s="168">
        <v>8.1280000000000001</v>
      </c>
      <c r="BQ195" s="169"/>
      <c r="BR195" s="168"/>
      <c r="BS195" s="169">
        <v>2</v>
      </c>
      <c r="BT195" s="168">
        <v>2.1960000000000002</v>
      </c>
      <c r="BU195" s="169"/>
      <c r="BV195" s="168"/>
      <c r="BW195" s="169">
        <f t="shared" si="20"/>
        <v>0</v>
      </c>
      <c r="BX195" s="170">
        <f t="shared" si="22"/>
        <v>44.899000000000001</v>
      </c>
      <c r="BY195" s="171">
        <f t="shared" si="23"/>
        <v>2.1960000000000002</v>
      </c>
      <c r="BZ195" s="172">
        <f>BW195+BX195+BY195</f>
        <v>47.094999999999999</v>
      </c>
    </row>
    <row r="196" spans="1:78" ht="18.75" customHeight="1" x14ac:dyDescent="0.3">
      <c r="A196" s="149">
        <f t="shared" si="21"/>
        <v>182</v>
      </c>
      <c r="B196" s="173" t="s">
        <v>270</v>
      </c>
      <c r="C196" s="174">
        <v>1939</v>
      </c>
      <c r="D196" s="174">
        <v>4</v>
      </c>
      <c r="E196" s="174">
        <v>33</v>
      </c>
      <c r="F196" s="175">
        <v>2266.9899999999998</v>
      </c>
      <c r="G196" s="175">
        <v>2266.9899999999998</v>
      </c>
      <c r="H196" s="174">
        <v>3</v>
      </c>
      <c r="I196" s="176">
        <v>6.4</v>
      </c>
      <c r="J196" s="177">
        <v>6.95</v>
      </c>
      <c r="K196" s="155">
        <f t="shared" si="24"/>
        <v>181.58589899999998</v>
      </c>
      <c r="L196" s="156">
        <f t="shared" si="19"/>
        <v>173.1421546965</v>
      </c>
      <c r="M196" s="170"/>
      <c r="N196" s="178"/>
      <c r="O196" s="179"/>
      <c r="P196" s="170"/>
      <c r="Q196" s="178"/>
      <c r="R196" s="180"/>
      <c r="S196" s="181"/>
      <c r="T196" s="178"/>
      <c r="U196" s="181"/>
      <c r="V196" s="178"/>
      <c r="W196" s="170"/>
      <c r="X196" s="178"/>
      <c r="Y196" s="182"/>
      <c r="Z196" s="178"/>
      <c r="AA196" s="170"/>
      <c r="AB196" s="181"/>
      <c r="AC196" s="178"/>
      <c r="AD196" s="170"/>
      <c r="AE196" s="178"/>
      <c r="AF196" s="170"/>
      <c r="AG196" s="178"/>
      <c r="AH196" s="170">
        <v>7</v>
      </c>
      <c r="AI196" s="171">
        <v>8.9939999999999998</v>
      </c>
      <c r="AJ196" s="170"/>
      <c r="AK196" s="178"/>
      <c r="AL196" s="170"/>
      <c r="AM196" s="178"/>
      <c r="AN196" s="170"/>
      <c r="AO196" s="178"/>
      <c r="AP196" s="170"/>
      <c r="AQ196" s="178"/>
      <c r="AR196" s="183"/>
      <c r="AS196" s="184"/>
      <c r="AT196" s="182"/>
      <c r="AU196" s="185"/>
      <c r="AV196" s="185"/>
      <c r="AW196" s="170"/>
      <c r="AX196" s="178"/>
      <c r="AY196" s="185"/>
      <c r="AZ196" s="182"/>
      <c r="BA196" s="178"/>
      <c r="BB196" s="181"/>
      <c r="BC196" s="178"/>
      <c r="BD196" s="185">
        <v>2.78904</v>
      </c>
      <c r="BE196" s="167"/>
      <c r="BF196" s="168"/>
      <c r="BG196" s="169"/>
      <c r="BH196" s="168"/>
      <c r="BI196" s="169"/>
      <c r="BJ196" s="168"/>
      <c r="BK196" s="169">
        <v>1.6999999999999999E-3</v>
      </c>
      <c r="BL196" s="168">
        <v>1.78</v>
      </c>
      <c r="BM196" s="169"/>
      <c r="BN196" s="168"/>
      <c r="BO196" s="169">
        <v>7</v>
      </c>
      <c r="BP196" s="168">
        <v>7.5570000000000004</v>
      </c>
      <c r="BQ196" s="169"/>
      <c r="BR196" s="168"/>
      <c r="BS196" s="169">
        <v>2</v>
      </c>
      <c r="BT196" s="168">
        <v>2.593</v>
      </c>
      <c r="BU196" s="169"/>
      <c r="BV196" s="168"/>
      <c r="BW196" s="169">
        <f t="shared" si="20"/>
        <v>11.78304</v>
      </c>
      <c r="BX196" s="170">
        <f t="shared" si="22"/>
        <v>9.3369999999999997</v>
      </c>
      <c r="BY196" s="171">
        <f t="shared" si="23"/>
        <v>2.593</v>
      </c>
      <c r="BZ196" s="172">
        <f t="shared" si="17"/>
        <v>23.713039999999999</v>
      </c>
    </row>
    <row r="197" spans="1:78" ht="18" customHeight="1" x14ac:dyDescent="0.3">
      <c r="A197" s="149">
        <f t="shared" si="21"/>
        <v>183</v>
      </c>
      <c r="B197" s="173" t="s">
        <v>271</v>
      </c>
      <c r="C197" s="174">
        <v>1939</v>
      </c>
      <c r="D197" s="174">
        <v>4</v>
      </c>
      <c r="E197" s="174">
        <v>32</v>
      </c>
      <c r="F197" s="175">
        <v>2890.02</v>
      </c>
      <c r="G197" s="175">
        <v>2890.02</v>
      </c>
      <c r="H197" s="174">
        <v>4</v>
      </c>
      <c r="I197" s="176">
        <v>6.4</v>
      </c>
      <c r="J197" s="177">
        <v>6.95</v>
      </c>
      <c r="K197" s="155">
        <f t="shared" si="24"/>
        <v>231.49060200000002</v>
      </c>
      <c r="L197" s="156">
        <f t="shared" si="19"/>
        <v>220.72628900700002</v>
      </c>
      <c r="M197" s="170"/>
      <c r="N197" s="178"/>
      <c r="O197" s="179"/>
      <c r="P197" s="170"/>
      <c r="Q197" s="178"/>
      <c r="R197" s="180"/>
      <c r="S197" s="181"/>
      <c r="T197" s="178"/>
      <c r="U197" s="181"/>
      <c r="V197" s="178"/>
      <c r="W197" s="170"/>
      <c r="X197" s="178"/>
      <c r="Y197" s="182"/>
      <c r="Z197" s="178"/>
      <c r="AA197" s="170"/>
      <c r="AB197" s="181"/>
      <c r="AC197" s="178"/>
      <c r="AD197" s="170"/>
      <c r="AE197" s="178"/>
      <c r="AF197" s="170"/>
      <c r="AG197" s="178"/>
      <c r="AH197" s="170">
        <v>8</v>
      </c>
      <c r="AI197" s="171">
        <v>9.3119999999999994</v>
      </c>
      <c r="AJ197" s="170"/>
      <c r="AK197" s="178"/>
      <c r="AL197" s="170"/>
      <c r="AM197" s="178"/>
      <c r="AN197" s="170">
        <v>1</v>
      </c>
      <c r="AO197" s="178">
        <v>3.887</v>
      </c>
      <c r="AP197" s="170"/>
      <c r="AQ197" s="178"/>
      <c r="AR197" s="183"/>
      <c r="AS197" s="184"/>
      <c r="AT197" s="182"/>
      <c r="AU197" s="185"/>
      <c r="AV197" s="185"/>
      <c r="AW197" s="170"/>
      <c r="AX197" s="178"/>
      <c r="AY197" s="185"/>
      <c r="AZ197" s="182"/>
      <c r="BA197" s="178"/>
      <c r="BB197" s="181"/>
      <c r="BC197" s="178"/>
      <c r="BD197" s="185">
        <v>7.1749999999999998</v>
      </c>
      <c r="BE197" s="167">
        <v>6.0000000000000001E-3</v>
      </c>
      <c r="BF197" s="168">
        <v>10.378</v>
      </c>
      <c r="BG197" s="169">
        <v>3.0000000000000001E-3</v>
      </c>
      <c r="BH197" s="168">
        <v>4.9189999999999996</v>
      </c>
      <c r="BI197" s="169"/>
      <c r="BJ197" s="168"/>
      <c r="BK197" s="169"/>
      <c r="BL197" s="168"/>
      <c r="BM197" s="169"/>
      <c r="BN197" s="168"/>
      <c r="BO197" s="169">
        <v>2</v>
      </c>
      <c r="BP197" s="168">
        <v>3.4430000000000001</v>
      </c>
      <c r="BQ197" s="169"/>
      <c r="BR197" s="168"/>
      <c r="BS197" s="169"/>
      <c r="BT197" s="168"/>
      <c r="BU197" s="169"/>
      <c r="BV197" s="168"/>
      <c r="BW197" s="169">
        <f t="shared" si="20"/>
        <v>20.373999999999999</v>
      </c>
      <c r="BX197" s="170">
        <f t="shared" si="22"/>
        <v>18.740000000000002</v>
      </c>
      <c r="BY197" s="171">
        <f t="shared" si="23"/>
        <v>0</v>
      </c>
      <c r="BZ197" s="172">
        <f t="shared" si="17"/>
        <v>39.114000000000004</v>
      </c>
    </row>
    <row r="198" spans="1:78" ht="18.75" customHeight="1" x14ac:dyDescent="0.3">
      <c r="A198" s="149">
        <f t="shared" si="21"/>
        <v>184</v>
      </c>
      <c r="B198" s="173" t="s">
        <v>272</v>
      </c>
      <c r="C198" s="174">
        <v>1962</v>
      </c>
      <c r="D198" s="174">
        <v>4</v>
      </c>
      <c r="E198" s="174">
        <v>48</v>
      </c>
      <c r="F198" s="175">
        <v>2038.49</v>
      </c>
      <c r="G198" s="175">
        <v>2038.49</v>
      </c>
      <c r="H198" s="174">
        <v>3</v>
      </c>
      <c r="I198" s="176">
        <v>6.4</v>
      </c>
      <c r="J198" s="177">
        <v>6.95</v>
      </c>
      <c r="K198" s="155">
        <f t="shared" si="24"/>
        <v>163.28304900000001</v>
      </c>
      <c r="L198" s="156">
        <f t="shared" si="19"/>
        <v>155.6903872215</v>
      </c>
      <c r="M198" s="170"/>
      <c r="N198" s="178"/>
      <c r="O198" s="179"/>
      <c r="P198" s="170"/>
      <c r="Q198" s="178"/>
      <c r="R198" s="180"/>
      <c r="S198" s="181"/>
      <c r="T198" s="178"/>
      <c r="U198" s="181"/>
      <c r="V198" s="178"/>
      <c r="W198" s="170"/>
      <c r="X198" s="178"/>
      <c r="Y198" s="182"/>
      <c r="Z198" s="178"/>
      <c r="AA198" s="170"/>
      <c r="AB198" s="181"/>
      <c r="AC198" s="178"/>
      <c r="AD198" s="170"/>
      <c r="AE198" s="178"/>
      <c r="AF198" s="170"/>
      <c r="AG198" s="178"/>
      <c r="AH198" s="170"/>
      <c r="AI198" s="171"/>
      <c r="AJ198" s="170"/>
      <c r="AK198" s="178"/>
      <c r="AL198" s="170"/>
      <c r="AM198" s="178"/>
      <c r="AN198" s="170"/>
      <c r="AO198" s="178"/>
      <c r="AP198" s="170"/>
      <c r="AQ198" s="178"/>
      <c r="AR198" s="183"/>
      <c r="AS198" s="184"/>
      <c r="AT198" s="182"/>
      <c r="AU198" s="185"/>
      <c r="AV198" s="185"/>
      <c r="AW198" s="170"/>
      <c r="AX198" s="178"/>
      <c r="AY198" s="185"/>
      <c r="AZ198" s="182"/>
      <c r="BA198" s="178"/>
      <c r="BB198" s="181"/>
      <c r="BC198" s="178"/>
      <c r="BD198" s="185">
        <v>0.434</v>
      </c>
      <c r="BE198" s="167"/>
      <c r="BF198" s="168"/>
      <c r="BG198" s="169"/>
      <c r="BH198" s="168"/>
      <c r="BI198" s="169"/>
      <c r="BJ198" s="168"/>
      <c r="BK198" s="169"/>
      <c r="BL198" s="168"/>
      <c r="BM198" s="169"/>
      <c r="BN198" s="168"/>
      <c r="BO198" s="169">
        <v>1</v>
      </c>
      <c r="BP198" s="168">
        <v>1.6544399999999999</v>
      </c>
      <c r="BQ198" s="169"/>
      <c r="BR198" s="168"/>
      <c r="BS198" s="169"/>
      <c r="BT198" s="168"/>
      <c r="BU198" s="169">
        <v>1</v>
      </c>
      <c r="BV198" s="168">
        <v>5.8849999999999998</v>
      </c>
      <c r="BW198" s="169">
        <f t="shared" si="20"/>
        <v>0.434</v>
      </c>
      <c r="BX198" s="170">
        <f t="shared" si="22"/>
        <v>1.6544399999999999</v>
      </c>
      <c r="BY198" s="171">
        <f t="shared" si="23"/>
        <v>5.8849999999999998</v>
      </c>
      <c r="BZ198" s="172">
        <f t="shared" si="17"/>
        <v>7.9734400000000001</v>
      </c>
    </row>
    <row r="199" spans="1:78" ht="18.75" customHeight="1" x14ac:dyDescent="0.3">
      <c r="A199" s="149">
        <f t="shared" si="21"/>
        <v>185</v>
      </c>
      <c r="B199" s="173" t="s">
        <v>273</v>
      </c>
      <c r="C199" s="174">
        <v>1972</v>
      </c>
      <c r="D199" s="174">
        <v>5</v>
      </c>
      <c r="E199" s="174">
        <v>60</v>
      </c>
      <c r="F199" s="175">
        <v>2765.6</v>
      </c>
      <c r="G199" s="175">
        <v>2765.6</v>
      </c>
      <c r="H199" s="174">
        <v>4</v>
      </c>
      <c r="I199" s="176">
        <v>6.4</v>
      </c>
      <c r="J199" s="177">
        <v>6.95</v>
      </c>
      <c r="K199" s="155">
        <f t="shared" si="24"/>
        <v>221.52456000000001</v>
      </c>
      <c r="L199" s="156">
        <f t="shared" si="19"/>
        <v>211.22366796</v>
      </c>
      <c r="M199" s="170">
        <v>3.0000000000000001E-3</v>
      </c>
      <c r="N199" s="178">
        <v>4.0661100000000001</v>
      </c>
      <c r="O199" s="179"/>
      <c r="P199" s="170"/>
      <c r="Q199" s="178"/>
      <c r="R199" s="180"/>
      <c r="S199" s="181"/>
      <c r="T199" s="178"/>
      <c r="U199" s="181"/>
      <c r="V199" s="178"/>
      <c r="W199" s="170"/>
      <c r="X199" s="178"/>
      <c r="Y199" s="182"/>
      <c r="Z199" s="178"/>
      <c r="AA199" s="170"/>
      <c r="AB199" s="181"/>
      <c r="AC199" s="178"/>
      <c r="AD199" s="170"/>
      <c r="AE199" s="178"/>
      <c r="AF199" s="170">
        <v>1E-3</v>
      </c>
      <c r="AG199" s="178">
        <v>1.92502</v>
      </c>
      <c r="AH199" s="170"/>
      <c r="AI199" s="171"/>
      <c r="AJ199" s="170"/>
      <c r="AK199" s="178"/>
      <c r="AL199" s="170"/>
      <c r="AM199" s="178"/>
      <c r="AN199" s="170"/>
      <c r="AO199" s="178"/>
      <c r="AP199" s="170"/>
      <c r="AQ199" s="178"/>
      <c r="AR199" s="183"/>
      <c r="AS199" s="184"/>
      <c r="AT199" s="182"/>
      <c r="AU199" s="185"/>
      <c r="AV199" s="185"/>
      <c r="AW199" s="170"/>
      <c r="AX199" s="178"/>
      <c r="AY199" s="185"/>
      <c r="AZ199" s="182"/>
      <c r="BA199" s="178"/>
      <c r="BB199" s="181"/>
      <c r="BC199" s="178"/>
      <c r="BD199" s="185">
        <v>6.6459999999999999</v>
      </c>
      <c r="BE199" s="167"/>
      <c r="BF199" s="168"/>
      <c r="BG199" s="169"/>
      <c r="BH199" s="168"/>
      <c r="BI199" s="169">
        <v>2E-3</v>
      </c>
      <c r="BJ199" s="168">
        <v>6.4459999999999997</v>
      </c>
      <c r="BK199" s="169"/>
      <c r="BL199" s="168"/>
      <c r="BM199" s="169">
        <v>1</v>
      </c>
      <c r="BN199" s="168">
        <v>3.569</v>
      </c>
      <c r="BO199" s="169">
        <v>1</v>
      </c>
      <c r="BP199" s="168">
        <v>1.508</v>
      </c>
      <c r="BQ199" s="169"/>
      <c r="BR199" s="168"/>
      <c r="BS199" s="169">
        <v>3</v>
      </c>
      <c r="BT199" s="168">
        <v>4.5410000000000004</v>
      </c>
      <c r="BU199" s="169"/>
      <c r="BV199" s="168"/>
      <c r="BW199" s="169">
        <f t="shared" si="20"/>
        <v>12.637129999999999</v>
      </c>
      <c r="BX199" s="170">
        <f t="shared" si="22"/>
        <v>11.523</v>
      </c>
      <c r="BY199" s="171">
        <f t="shared" si="23"/>
        <v>4.5410000000000004</v>
      </c>
      <c r="BZ199" s="172">
        <f t="shared" si="17"/>
        <v>28.701129999999999</v>
      </c>
    </row>
    <row r="200" spans="1:78" ht="18.75" customHeight="1" x14ac:dyDescent="0.3">
      <c r="A200" s="149">
        <f t="shared" si="21"/>
        <v>186</v>
      </c>
      <c r="B200" s="173" t="s">
        <v>274</v>
      </c>
      <c r="C200" s="174">
        <v>1971</v>
      </c>
      <c r="D200" s="174">
        <v>5</v>
      </c>
      <c r="E200" s="174">
        <v>119</v>
      </c>
      <c r="F200" s="175">
        <v>5812.3</v>
      </c>
      <c r="G200" s="175">
        <v>5812.3</v>
      </c>
      <c r="H200" s="174">
        <v>8</v>
      </c>
      <c r="I200" s="176">
        <v>6.4</v>
      </c>
      <c r="J200" s="177">
        <v>6.95</v>
      </c>
      <c r="K200" s="155">
        <f t="shared" si="24"/>
        <v>465.56522999999999</v>
      </c>
      <c r="L200" s="156">
        <f t="shared" si="19"/>
        <v>443.91644680500002</v>
      </c>
      <c r="M200" s="170">
        <v>0.01</v>
      </c>
      <c r="N200" s="178">
        <v>8.4610400000000006</v>
      </c>
      <c r="O200" s="179"/>
      <c r="P200" s="170"/>
      <c r="Q200" s="178"/>
      <c r="R200" s="180"/>
      <c r="S200" s="181"/>
      <c r="T200" s="178"/>
      <c r="U200" s="181"/>
      <c r="V200" s="178"/>
      <c r="W200" s="170"/>
      <c r="X200" s="178"/>
      <c r="Y200" s="182"/>
      <c r="Z200" s="178"/>
      <c r="AA200" s="170"/>
      <c r="AB200" s="181"/>
      <c r="AC200" s="178"/>
      <c r="AD200" s="170"/>
      <c r="AE200" s="178"/>
      <c r="AF200" s="170"/>
      <c r="AG200" s="178"/>
      <c r="AH200" s="170"/>
      <c r="AI200" s="171"/>
      <c r="AJ200" s="170"/>
      <c r="AK200" s="178"/>
      <c r="AL200" s="170"/>
      <c r="AM200" s="178"/>
      <c r="AN200" s="170"/>
      <c r="AO200" s="178"/>
      <c r="AP200" s="170"/>
      <c r="AQ200" s="178"/>
      <c r="AR200" s="183"/>
      <c r="AS200" s="184"/>
      <c r="AT200" s="182"/>
      <c r="AU200" s="185"/>
      <c r="AV200" s="185"/>
      <c r="AW200" s="170"/>
      <c r="AX200" s="178"/>
      <c r="AY200" s="185"/>
      <c r="AZ200" s="182"/>
      <c r="BA200" s="178"/>
      <c r="BB200" s="181"/>
      <c r="BC200" s="178"/>
      <c r="BD200" s="185">
        <v>49.673999999999999</v>
      </c>
      <c r="BE200" s="167"/>
      <c r="BF200" s="168"/>
      <c r="BG200" s="169">
        <v>7.0000000000000001E-3</v>
      </c>
      <c r="BH200" s="168">
        <v>18.946000000000002</v>
      </c>
      <c r="BI200" s="169">
        <v>5.0000000000000001E-3</v>
      </c>
      <c r="BJ200" s="168">
        <v>12.226610000000001</v>
      </c>
      <c r="BK200" s="169"/>
      <c r="BL200" s="168"/>
      <c r="BM200" s="169"/>
      <c r="BN200" s="168"/>
      <c r="BO200" s="169">
        <v>6</v>
      </c>
      <c r="BP200" s="168">
        <v>7.8129999999999997</v>
      </c>
      <c r="BQ200" s="169"/>
      <c r="BR200" s="168"/>
      <c r="BS200" s="169"/>
      <c r="BT200" s="168"/>
      <c r="BU200" s="169"/>
      <c r="BV200" s="168"/>
      <c r="BW200" s="169">
        <f t="shared" si="20"/>
        <v>58.135040000000004</v>
      </c>
      <c r="BX200" s="170">
        <f t="shared" si="22"/>
        <v>38.985610000000001</v>
      </c>
      <c r="BY200" s="171">
        <f t="shared" si="23"/>
        <v>0</v>
      </c>
      <c r="BZ200" s="172">
        <f t="shared" si="17"/>
        <v>97.120650000000012</v>
      </c>
    </row>
    <row r="201" spans="1:78" ht="18.75" customHeight="1" x14ac:dyDescent="0.3">
      <c r="A201" s="149">
        <f t="shared" si="21"/>
        <v>187</v>
      </c>
      <c r="B201" s="173" t="s">
        <v>275</v>
      </c>
      <c r="C201" s="174">
        <v>1972</v>
      </c>
      <c r="D201" s="174">
        <v>5</v>
      </c>
      <c r="E201" s="174">
        <v>60</v>
      </c>
      <c r="F201" s="175">
        <v>2717</v>
      </c>
      <c r="G201" s="175">
        <v>2717</v>
      </c>
      <c r="H201" s="174">
        <v>4</v>
      </c>
      <c r="I201" s="176">
        <v>6.4</v>
      </c>
      <c r="J201" s="177">
        <v>6.95</v>
      </c>
      <c r="K201" s="155">
        <f t="shared" si="24"/>
        <v>217.63170000000002</v>
      </c>
      <c r="L201" s="156">
        <f t="shared" si="19"/>
        <v>207.51182595000003</v>
      </c>
      <c r="M201" s="170">
        <v>4.0000000000000001E-3</v>
      </c>
      <c r="N201" s="178">
        <v>2.02624</v>
      </c>
      <c r="O201" s="179"/>
      <c r="P201" s="170">
        <v>2E-3</v>
      </c>
      <c r="Q201" s="178">
        <v>2.0659999999999998</v>
      </c>
      <c r="R201" s="180"/>
      <c r="S201" s="181"/>
      <c r="T201" s="178"/>
      <c r="U201" s="181"/>
      <c r="V201" s="178"/>
      <c r="W201" s="170">
        <v>0.126</v>
      </c>
      <c r="X201" s="178">
        <v>83.2</v>
      </c>
      <c r="Y201" s="182"/>
      <c r="Z201" s="178"/>
      <c r="AA201" s="170"/>
      <c r="AB201" s="181"/>
      <c r="AC201" s="178"/>
      <c r="AD201" s="170"/>
      <c r="AE201" s="178"/>
      <c r="AF201" s="170"/>
      <c r="AG201" s="178"/>
      <c r="AH201" s="170"/>
      <c r="AI201" s="171"/>
      <c r="AJ201" s="170"/>
      <c r="AK201" s="178"/>
      <c r="AL201" s="170"/>
      <c r="AM201" s="178"/>
      <c r="AN201" s="170"/>
      <c r="AO201" s="178"/>
      <c r="AP201" s="170"/>
      <c r="AQ201" s="178"/>
      <c r="AR201" s="183"/>
      <c r="AS201" s="184"/>
      <c r="AT201" s="182"/>
      <c r="AU201" s="185"/>
      <c r="AV201" s="185"/>
      <c r="AW201" s="170"/>
      <c r="AX201" s="178"/>
      <c r="AY201" s="185"/>
      <c r="AZ201" s="182"/>
      <c r="BA201" s="178"/>
      <c r="BB201" s="181"/>
      <c r="BC201" s="178"/>
      <c r="BD201" s="185">
        <v>3.78789</v>
      </c>
      <c r="BE201" s="167"/>
      <c r="BF201" s="168"/>
      <c r="BG201" s="169">
        <v>4.0000000000000001E-3</v>
      </c>
      <c r="BH201" s="168">
        <v>10.94</v>
      </c>
      <c r="BI201" s="169"/>
      <c r="BJ201" s="168"/>
      <c r="BK201" s="169"/>
      <c r="BL201" s="168"/>
      <c r="BM201" s="169"/>
      <c r="BN201" s="168"/>
      <c r="BO201" s="169">
        <v>3</v>
      </c>
      <c r="BP201" s="168">
        <v>3.9220000000000002</v>
      </c>
      <c r="BQ201" s="169"/>
      <c r="BR201" s="168"/>
      <c r="BS201" s="169"/>
      <c r="BT201" s="168"/>
      <c r="BU201" s="169">
        <v>1</v>
      </c>
      <c r="BV201" s="168">
        <v>5.242</v>
      </c>
      <c r="BW201" s="169">
        <f t="shared" si="20"/>
        <v>91.080130000000011</v>
      </c>
      <c r="BX201" s="170">
        <f t="shared" si="22"/>
        <v>14.862</v>
      </c>
      <c r="BY201" s="171">
        <f t="shared" si="23"/>
        <v>5.242</v>
      </c>
      <c r="BZ201" s="172">
        <f t="shared" ref="BZ201:BZ227" si="25">BW201+BX201+BY201</f>
        <v>111.18413000000001</v>
      </c>
    </row>
    <row r="202" spans="1:78" ht="18.75" customHeight="1" x14ac:dyDescent="0.3">
      <c r="A202" s="149">
        <f t="shared" si="21"/>
        <v>188</v>
      </c>
      <c r="B202" s="173" t="s">
        <v>276</v>
      </c>
      <c r="C202" s="174">
        <v>1974</v>
      </c>
      <c r="D202" s="174">
        <v>5</v>
      </c>
      <c r="E202" s="174">
        <v>119</v>
      </c>
      <c r="F202" s="175">
        <v>5703</v>
      </c>
      <c r="G202" s="175">
        <v>5703</v>
      </c>
      <c r="H202" s="174">
        <v>8</v>
      </c>
      <c r="I202" s="176">
        <v>6.4</v>
      </c>
      <c r="J202" s="177">
        <v>6.95</v>
      </c>
      <c r="K202" s="155">
        <f t="shared" si="24"/>
        <v>456.81029999999998</v>
      </c>
      <c r="L202" s="156">
        <f t="shared" ref="L202:L227" si="26">K202*0.9535</f>
        <v>435.56862104999999</v>
      </c>
      <c r="M202" s="170">
        <v>0.01</v>
      </c>
      <c r="N202" s="178">
        <v>5.63</v>
      </c>
      <c r="O202" s="179"/>
      <c r="P202" s="170"/>
      <c r="Q202" s="178"/>
      <c r="R202" s="180"/>
      <c r="S202" s="181"/>
      <c r="T202" s="178"/>
      <c r="U202" s="181"/>
      <c r="V202" s="178"/>
      <c r="W202" s="170"/>
      <c r="X202" s="178"/>
      <c r="Y202" s="182"/>
      <c r="Z202" s="178"/>
      <c r="AA202" s="170"/>
      <c r="AB202" s="181"/>
      <c r="AC202" s="178"/>
      <c r="AD202" s="170"/>
      <c r="AE202" s="178"/>
      <c r="AF202" s="170"/>
      <c r="AG202" s="178"/>
      <c r="AH202" s="170"/>
      <c r="AI202" s="171"/>
      <c r="AJ202" s="170"/>
      <c r="AK202" s="178"/>
      <c r="AL202" s="170"/>
      <c r="AM202" s="178"/>
      <c r="AN202" s="170"/>
      <c r="AO202" s="178"/>
      <c r="AP202" s="170"/>
      <c r="AQ202" s="178"/>
      <c r="AR202" s="183"/>
      <c r="AS202" s="184"/>
      <c r="AT202" s="182"/>
      <c r="AU202" s="185"/>
      <c r="AV202" s="185"/>
      <c r="AW202" s="170"/>
      <c r="AX202" s="178"/>
      <c r="AY202" s="185"/>
      <c r="AZ202" s="182"/>
      <c r="BA202" s="178"/>
      <c r="BB202" s="181"/>
      <c r="BC202" s="178"/>
      <c r="BD202" s="185">
        <v>3.2080000000000002</v>
      </c>
      <c r="BE202" s="167"/>
      <c r="BF202" s="168"/>
      <c r="BG202" s="169">
        <v>0.01</v>
      </c>
      <c r="BH202" s="168">
        <v>30.786999999999999</v>
      </c>
      <c r="BI202" s="169">
        <v>6.0000000000000001E-3</v>
      </c>
      <c r="BJ202" s="168">
        <v>15.762</v>
      </c>
      <c r="BK202" s="169">
        <v>1E-3</v>
      </c>
      <c r="BL202" s="168">
        <v>4.4219999999999997</v>
      </c>
      <c r="BM202" s="169"/>
      <c r="BN202" s="168"/>
      <c r="BO202" s="169">
        <v>23</v>
      </c>
      <c r="BP202" s="168">
        <v>30.901</v>
      </c>
      <c r="BQ202" s="169"/>
      <c r="BR202" s="168"/>
      <c r="BS202" s="169"/>
      <c r="BT202" s="168"/>
      <c r="BU202" s="169"/>
      <c r="BV202" s="168"/>
      <c r="BW202" s="169">
        <f t="shared" ref="BW202:BW227" si="27">N202+O202+Q202+T202+Z202+V202+X202+AC202+AE202+AG202+AI202+AK202+AM202+AO202+AQ202+AS202+AT202+AU202+AV202+AX202+AY202+BA202+BC202+BD202</f>
        <v>8.838000000000001</v>
      </c>
      <c r="BX202" s="170">
        <f t="shared" si="22"/>
        <v>81.872</v>
      </c>
      <c r="BY202" s="171">
        <f t="shared" si="23"/>
        <v>0</v>
      </c>
      <c r="BZ202" s="172">
        <f t="shared" si="25"/>
        <v>90.710000000000008</v>
      </c>
    </row>
    <row r="203" spans="1:78" ht="18.75" customHeight="1" x14ac:dyDescent="0.3">
      <c r="A203" s="149">
        <f t="shared" si="21"/>
        <v>189</v>
      </c>
      <c r="B203" s="173" t="s">
        <v>277</v>
      </c>
      <c r="C203" s="174">
        <v>1978</v>
      </c>
      <c r="D203" s="174">
        <v>5</v>
      </c>
      <c r="E203" s="174">
        <v>75</v>
      </c>
      <c r="F203" s="175">
        <v>3445.9</v>
      </c>
      <c r="G203" s="175">
        <v>3445.9</v>
      </c>
      <c r="H203" s="174">
        <v>5</v>
      </c>
      <c r="I203" s="176">
        <v>6.4</v>
      </c>
      <c r="J203" s="177">
        <v>6.95</v>
      </c>
      <c r="K203" s="155">
        <f t="shared" si="24"/>
        <v>276.01658999999995</v>
      </c>
      <c r="L203" s="156">
        <f t="shared" si="26"/>
        <v>263.18181856499996</v>
      </c>
      <c r="M203" s="170">
        <v>5.0000000000000001E-3</v>
      </c>
      <c r="N203" s="178">
        <v>2.8378000000000001</v>
      </c>
      <c r="O203" s="179"/>
      <c r="P203" s="170"/>
      <c r="Q203" s="178"/>
      <c r="R203" s="180"/>
      <c r="S203" s="181"/>
      <c r="T203" s="178"/>
      <c r="U203" s="181"/>
      <c r="V203" s="178"/>
      <c r="W203" s="170">
        <v>0.22700000000000001</v>
      </c>
      <c r="X203" s="178">
        <v>158.57499999999999</v>
      </c>
      <c r="Y203" s="182"/>
      <c r="Z203" s="178"/>
      <c r="AA203" s="170"/>
      <c r="AB203" s="181"/>
      <c r="AC203" s="178"/>
      <c r="AD203" s="170"/>
      <c r="AE203" s="178"/>
      <c r="AF203" s="170"/>
      <c r="AG203" s="178"/>
      <c r="AH203" s="170"/>
      <c r="AI203" s="171"/>
      <c r="AJ203" s="170"/>
      <c r="AK203" s="178"/>
      <c r="AL203" s="170"/>
      <c r="AM203" s="178"/>
      <c r="AN203" s="170"/>
      <c r="AO203" s="178"/>
      <c r="AP203" s="170"/>
      <c r="AQ203" s="178"/>
      <c r="AR203" s="183"/>
      <c r="AS203" s="184"/>
      <c r="AT203" s="182"/>
      <c r="AU203" s="185"/>
      <c r="AV203" s="185"/>
      <c r="AW203" s="170"/>
      <c r="AX203" s="178"/>
      <c r="AY203" s="185"/>
      <c r="AZ203" s="182"/>
      <c r="BA203" s="178"/>
      <c r="BB203" s="181"/>
      <c r="BC203" s="178"/>
      <c r="BD203" s="185">
        <v>8.0540000000000003</v>
      </c>
      <c r="BE203" s="167">
        <v>5.0000000000000001E-3</v>
      </c>
      <c r="BF203" s="168">
        <v>10.802</v>
      </c>
      <c r="BG203" s="169">
        <v>6.0000000000000001E-3</v>
      </c>
      <c r="BH203" s="168">
        <v>10.682</v>
      </c>
      <c r="BI203" s="169">
        <v>4.0000000000000001E-3</v>
      </c>
      <c r="BJ203" s="168">
        <v>11.619</v>
      </c>
      <c r="BK203" s="169">
        <v>1E-3</v>
      </c>
      <c r="BL203" s="168">
        <v>3.484</v>
      </c>
      <c r="BM203" s="169"/>
      <c r="BN203" s="168"/>
      <c r="BO203" s="169">
        <v>4</v>
      </c>
      <c r="BP203" s="168">
        <v>8.0579999999999998</v>
      </c>
      <c r="BQ203" s="169"/>
      <c r="BR203" s="168"/>
      <c r="BS203" s="169"/>
      <c r="BT203" s="168"/>
      <c r="BU203" s="169">
        <v>2</v>
      </c>
      <c r="BV203" s="168">
        <v>10.946</v>
      </c>
      <c r="BW203" s="169">
        <f t="shared" si="27"/>
        <v>169.46679999999998</v>
      </c>
      <c r="BX203" s="170">
        <f t="shared" si="22"/>
        <v>44.645000000000003</v>
      </c>
      <c r="BY203" s="171">
        <f t="shared" si="23"/>
        <v>10.946</v>
      </c>
      <c r="BZ203" s="172">
        <f t="shared" si="25"/>
        <v>225.05779999999999</v>
      </c>
    </row>
    <row r="204" spans="1:78" ht="18.75" customHeight="1" x14ac:dyDescent="0.3">
      <c r="A204" s="149">
        <f t="shared" si="21"/>
        <v>190</v>
      </c>
      <c r="B204" s="173" t="s">
        <v>278</v>
      </c>
      <c r="C204" s="174">
        <v>1962</v>
      </c>
      <c r="D204" s="174">
        <v>2</v>
      </c>
      <c r="E204" s="174">
        <v>16</v>
      </c>
      <c r="F204" s="175">
        <v>645.79999999999995</v>
      </c>
      <c r="G204" s="175">
        <v>645.79999999999995</v>
      </c>
      <c r="H204" s="174">
        <v>2</v>
      </c>
      <c r="I204" s="176">
        <v>6.4</v>
      </c>
      <c r="J204" s="177">
        <v>6.95</v>
      </c>
      <c r="K204" s="155">
        <f t="shared" si="24"/>
        <v>51.728580000000001</v>
      </c>
      <c r="L204" s="156">
        <f t="shared" si="26"/>
        <v>49.32320103</v>
      </c>
      <c r="M204" s="170"/>
      <c r="N204" s="178"/>
      <c r="O204" s="179"/>
      <c r="P204" s="170">
        <v>1.7999999999999999E-2</v>
      </c>
      <c r="Q204" s="178">
        <v>39.051000000000002</v>
      </c>
      <c r="R204" s="180"/>
      <c r="S204" s="181"/>
      <c r="T204" s="178"/>
      <c r="U204" s="181"/>
      <c r="V204" s="178"/>
      <c r="W204" s="170"/>
      <c r="X204" s="178"/>
      <c r="Y204" s="182"/>
      <c r="Z204" s="178"/>
      <c r="AA204" s="170"/>
      <c r="AB204" s="181"/>
      <c r="AC204" s="178"/>
      <c r="AD204" s="170"/>
      <c r="AE204" s="178"/>
      <c r="AF204" s="170"/>
      <c r="AG204" s="178"/>
      <c r="AH204" s="170"/>
      <c r="AI204" s="171"/>
      <c r="AJ204" s="170"/>
      <c r="AK204" s="178"/>
      <c r="AL204" s="170"/>
      <c r="AM204" s="178"/>
      <c r="AN204" s="170"/>
      <c r="AO204" s="178"/>
      <c r="AP204" s="170"/>
      <c r="AQ204" s="178"/>
      <c r="AR204" s="183"/>
      <c r="AS204" s="184"/>
      <c r="AT204" s="182"/>
      <c r="AU204" s="185"/>
      <c r="AV204" s="185"/>
      <c r="AW204" s="170"/>
      <c r="AX204" s="178"/>
      <c r="AY204" s="185"/>
      <c r="AZ204" s="182"/>
      <c r="BA204" s="178"/>
      <c r="BB204" s="181"/>
      <c r="BC204" s="178"/>
      <c r="BD204" s="185">
        <v>0.94099999999999995</v>
      </c>
      <c r="BE204" s="167"/>
      <c r="BF204" s="168"/>
      <c r="BG204" s="169">
        <v>3.0000000000000001E-3</v>
      </c>
      <c r="BH204" s="168">
        <v>5.8940000000000001</v>
      </c>
      <c r="BI204" s="169"/>
      <c r="BJ204" s="168"/>
      <c r="BK204" s="169"/>
      <c r="BL204" s="168"/>
      <c r="BM204" s="169"/>
      <c r="BN204" s="168"/>
      <c r="BO204" s="169">
        <v>1</v>
      </c>
      <c r="BP204" s="168">
        <v>13.045</v>
      </c>
      <c r="BQ204" s="169"/>
      <c r="BR204" s="168"/>
      <c r="BS204" s="169"/>
      <c r="BT204" s="168"/>
      <c r="BU204" s="169"/>
      <c r="BV204" s="168"/>
      <c r="BW204" s="169">
        <f t="shared" si="27"/>
        <v>39.992000000000004</v>
      </c>
      <c r="BX204" s="170">
        <f t="shared" si="22"/>
        <v>18.939</v>
      </c>
      <c r="BY204" s="171">
        <f t="shared" si="23"/>
        <v>0</v>
      </c>
      <c r="BZ204" s="172">
        <f t="shared" si="25"/>
        <v>58.931000000000004</v>
      </c>
    </row>
    <row r="205" spans="1:78" ht="18" customHeight="1" x14ac:dyDescent="0.3">
      <c r="A205" s="149">
        <f t="shared" si="21"/>
        <v>191</v>
      </c>
      <c r="B205" s="173" t="s">
        <v>279</v>
      </c>
      <c r="C205" s="174" t="s">
        <v>280</v>
      </c>
      <c r="D205" s="174">
        <v>5</v>
      </c>
      <c r="E205" s="174">
        <v>60</v>
      </c>
      <c r="F205" s="175">
        <v>3240</v>
      </c>
      <c r="G205" s="175">
        <v>3240</v>
      </c>
      <c r="H205" s="174">
        <v>4</v>
      </c>
      <c r="I205" s="176">
        <v>6.4</v>
      </c>
      <c r="J205" s="177">
        <v>6.95</v>
      </c>
      <c r="K205" s="155">
        <f t="shared" si="24"/>
        <v>259.524</v>
      </c>
      <c r="L205" s="156">
        <f t="shared" si="26"/>
        <v>247.45613399999999</v>
      </c>
      <c r="M205" s="170">
        <v>5.1999999999999998E-2</v>
      </c>
      <c r="N205" s="178">
        <v>94.596999999999994</v>
      </c>
      <c r="O205" s="179"/>
      <c r="P205" s="170"/>
      <c r="Q205" s="178"/>
      <c r="R205" s="180">
        <v>1</v>
      </c>
      <c r="S205" s="181">
        <v>1E-3</v>
      </c>
      <c r="T205" s="178">
        <v>2.0421999999999998</v>
      </c>
      <c r="U205" s="181">
        <v>1.7999999999999999E-2</v>
      </c>
      <c r="V205" s="178">
        <v>37.777000000000001</v>
      </c>
      <c r="W205" s="170">
        <v>0.17599999999999999</v>
      </c>
      <c r="X205" s="178">
        <v>100.919</v>
      </c>
      <c r="Y205" s="182">
        <v>4</v>
      </c>
      <c r="Z205" s="178">
        <v>722.00199999999995</v>
      </c>
      <c r="AA205" s="170"/>
      <c r="AB205" s="181"/>
      <c r="AC205" s="178"/>
      <c r="AD205" s="170"/>
      <c r="AE205" s="178"/>
      <c r="AF205" s="170"/>
      <c r="AG205" s="178"/>
      <c r="AH205" s="170"/>
      <c r="AI205" s="171"/>
      <c r="AJ205" s="170"/>
      <c r="AK205" s="178"/>
      <c r="AL205" s="170"/>
      <c r="AM205" s="178"/>
      <c r="AN205" s="170"/>
      <c r="AO205" s="178"/>
      <c r="AP205" s="170"/>
      <c r="AQ205" s="178"/>
      <c r="AR205" s="183"/>
      <c r="AS205" s="184"/>
      <c r="AT205" s="182"/>
      <c r="AU205" s="185"/>
      <c r="AV205" s="185"/>
      <c r="AW205" s="170"/>
      <c r="AX205" s="178"/>
      <c r="AY205" s="185"/>
      <c r="AZ205" s="182"/>
      <c r="BA205" s="178"/>
      <c r="BB205" s="181"/>
      <c r="BC205" s="178"/>
      <c r="BD205" s="185">
        <v>14.837999999999999</v>
      </c>
      <c r="BE205" s="167">
        <v>2.2000000000000002E-2</v>
      </c>
      <c r="BF205" s="168">
        <v>59.277999999999999</v>
      </c>
      <c r="BG205" s="169">
        <v>1.2E-2</v>
      </c>
      <c r="BH205" s="168">
        <v>31.257000000000001</v>
      </c>
      <c r="BI205" s="169">
        <v>7.0000000000000001E-3</v>
      </c>
      <c r="BJ205" s="168">
        <v>11.495620000000001</v>
      </c>
      <c r="BK205" s="169"/>
      <c r="BL205" s="168"/>
      <c r="BM205" s="169"/>
      <c r="BN205" s="168"/>
      <c r="BO205" s="169">
        <v>21</v>
      </c>
      <c r="BP205" s="168">
        <v>37.226999999999997</v>
      </c>
      <c r="BQ205" s="169"/>
      <c r="BR205" s="168"/>
      <c r="BS205" s="169"/>
      <c r="BT205" s="168"/>
      <c r="BU205" s="169">
        <v>1</v>
      </c>
      <c r="BV205" s="168">
        <v>5.2220000000000004</v>
      </c>
      <c r="BW205" s="169">
        <f t="shared" si="27"/>
        <v>972.1751999999999</v>
      </c>
      <c r="BX205" s="170">
        <f t="shared" si="22"/>
        <v>139.25762</v>
      </c>
      <c r="BY205" s="171">
        <f t="shared" si="23"/>
        <v>5.2220000000000004</v>
      </c>
      <c r="BZ205" s="172">
        <f t="shared" si="25"/>
        <v>1116.65482</v>
      </c>
    </row>
    <row r="206" spans="1:78" ht="18.75" customHeight="1" x14ac:dyDescent="0.3">
      <c r="A206" s="149">
        <f t="shared" ref="A206:A227" si="28">A205+1</f>
        <v>192</v>
      </c>
      <c r="B206" s="173" t="s">
        <v>281</v>
      </c>
      <c r="C206" s="174">
        <v>1982</v>
      </c>
      <c r="D206" s="174">
        <v>9</v>
      </c>
      <c r="E206" s="174">
        <v>357</v>
      </c>
      <c r="F206" s="175">
        <v>17788.21</v>
      </c>
      <c r="G206" s="175">
        <v>17788.21</v>
      </c>
      <c r="H206" s="174">
        <v>10</v>
      </c>
      <c r="I206" s="176">
        <v>6.4</v>
      </c>
      <c r="J206" s="177">
        <v>6.95</v>
      </c>
      <c r="K206" s="155">
        <f t="shared" si="24"/>
        <v>1424.8356209999999</v>
      </c>
      <c r="L206" s="156">
        <f t="shared" si="26"/>
        <v>1358.5807646235</v>
      </c>
      <c r="M206" s="170"/>
      <c r="N206" s="178"/>
      <c r="O206" s="179"/>
      <c r="P206" s="170">
        <v>2.7E-2</v>
      </c>
      <c r="Q206" s="178">
        <v>27.893999999999998</v>
      </c>
      <c r="R206" s="180"/>
      <c r="S206" s="181"/>
      <c r="T206" s="178"/>
      <c r="U206" s="181">
        <v>4.0000000000000001E-3</v>
      </c>
      <c r="V206" s="178">
        <v>5.0720000000000001</v>
      </c>
      <c r="W206" s="170">
        <v>1.6E-2</v>
      </c>
      <c r="X206" s="178">
        <v>6.6396499999999996</v>
      </c>
      <c r="Y206" s="182">
        <v>1</v>
      </c>
      <c r="Z206" s="178">
        <v>3.794</v>
      </c>
      <c r="AA206" s="170"/>
      <c r="AB206" s="181"/>
      <c r="AC206" s="178"/>
      <c r="AD206" s="170"/>
      <c r="AE206" s="178"/>
      <c r="AF206" s="170"/>
      <c r="AG206" s="178"/>
      <c r="AH206" s="170"/>
      <c r="AI206" s="171"/>
      <c r="AJ206" s="170"/>
      <c r="AK206" s="178"/>
      <c r="AL206" s="170">
        <v>2E-3</v>
      </c>
      <c r="AM206" s="178">
        <v>3.15</v>
      </c>
      <c r="AN206" s="170">
        <v>3</v>
      </c>
      <c r="AO206" s="178">
        <v>18.978000000000002</v>
      </c>
      <c r="AP206" s="170"/>
      <c r="AQ206" s="178"/>
      <c r="AR206" s="183">
        <v>6</v>
      </c>
      <c r="AS206" s="184">
        <v>3.706</v>
      </c>
      <c r="AT206" s="182">
        <v>1.8774500000000001</v>
      </c>
      <c r="AU206" s="185"/>
      <c r="AV206" s="185"/>
      <c r="AW206" s="170"/>
      <c r="AX206" s="178"/>
      <c r="AY206" s="185"/>
      <c r="AZ206" s="182">
        <v>9.8000000000000004E-2</v>
      </c>
      <c r="BA206" s="178">
        <v>229.12711787204455</v>
      </c>
      <c r="BB206" s="181">
        <v>12</v>
      </c>
      <c r="BC206" s="178">
        <v>38.182000000000002</v>
      </c>
      <c r="BD206" s="185">
        <v>97.988</v>
      </c>
      <c r="BE206" s="167">
        <v>3.5000000000000001E-3</v>
      </c>
      <c r="BF206" s="168">
        <v>27.131</v>
      </c>
      <c r="BG206" s="169">
        <v>7.0000000000000001E-3</v>
      </c>
      <c r="BH206" s="168">
        <v>25.718</v>
      </c>
      <c r="BI206" s="169">
        <v>2.5000000000000001E-2</v>
      </c>
      <c r="BJ206" s="168">
        <v>72.048000000000002</v>
      </c>
      <c r="BK206" s="169">
        <v>1.4E-2</v>
      </c>
      <c r="BL206" s="168">
        <v>39.270000000000003</v>
      </c>
      <c r="BM206" s="169">
        <v>7</v>
      </c>
      <c r="BN206" s="168">
        <v>32.201000000000001</v>
      </c>
      <c r="BO206" s="169">
        <v>26</v>
      </c>
      <c r="BP206" s="168">
        <v>32.648000000000003</v>
      </c>
      <c r="BQ206" s="169">
        <v>0.13600000000000001</v>
      </c>
      <c r="BR206" s="168">
        <v>20.120999999999999</v>
      </c>
      <c r="BS206" s="169">
        <v>21</v>
      </c>
      <c r="BT206" s="168">
        <v>26.827999999999999</v>
      </c>
      <c r="BU206" s="169">
        <v>4</v>
      </c>
      <c r="BV206" s="168">
        <v>21.413</v>
      </c>
      <c r="BW206" s="169">
        <f t="shared" si="27"/>
        <v>436.40821787204453</v>
      </c>
      <c r="BX206" s="170">
        <f t="shared" ref="BX206:BX227" si="29">BF206+BH206+BJ206+BL206+BN206+BP206</f>
        <v>229.01599999999999</v>
      </c>
      <c r="BY206" s="171">
        <f t="shared" si="23"/>
        <v>68.361999999999995</v>
      </c>
      <c r="BZ206" s="172">
        <f t="shared" si="25"/>
        <v>733.78621787204452</v>
      </c>
    </row>
    <row r="207" spans="1:78" ht="18.75" customHeight="1" x14ac:dyDescent="0.3">
      <c r="A207" s="149">
        <f t="shared" si="28"/>
        <v>193</v>
      </c>
      <c r="B207" s="173" t="s">
        <v>282</v>
      </c>
      <c r="C207" s="174">
        <v>1994</v>
      </c>
      <c r="D207" s="174">
        <v>9</v>
      </c>
      <c r="E207" s="174">
        <v>36</v>
      </c>
      <c r="F207" s="175">
        <v>2357.1000000000004</v>
      </c>
      <c r="G207" s="175">
        <v>2357.1000000000004</v>
      </c>
      <c r="H207" s="174">
        <v>1</v>
      </c>
      <c r="I207" s="176">
        <v>6.4</v>
      </c>
      <c r="J207" s="177">
        <v>6.95</v>
      </c>
      <c r="K207" s="155">
        <f t="shared" si="24"/>
        <v>188.80371000000002</v>
      </c>
      <c r="L207" s="156">
        <f t="shared" si="26"/>
        <v>180.02433748500002</v>
      </c>
      <c r="M207" s="170"/>
      <c r="N207" s="178"/>
      <c r="O207" s="179"/>
      <c r="P207" s="170"/>
      <c r="Q207" s="178"/>
      <c r="R207" s="180"/>
      <c r="S207" s="181"/>
      <c r="T207" s="178"/>
      <c r="U207" s="181"/>
      <c r="V207" s="178"/>
      <c r="W207" s="170"/>
      <c r="X207" s="178"/>
      <c r="Y207" s="182"/>
      <c r="Z207" s="178"/>
      <c r="AA207" s="170"/>
      <c r="AB207" s="181"/>
      <c r="AC207" s="178"/>
      <c r="AD207" s="170"/>
      <c r="AE207" s="178"/>
      <c r="AF207" s="170"/>
      <c r="AG207" s="178"/>
      <c r="AH207" s="170"/>
      <c r="AI207" s="171"/>
      <c r="AJ207" s="170"/>
      <c r="AK207" s="178"/>
      <c r="AL207" s="170"/>
      <c r="AM207" s="178"/>
      <c r="AN207" s="170">
        <v>1</v>
      </c>
      <c r="AO207" s="178">
        <v>4.6210000000000004</v>
      </c>
      <c r="AP207" s="170"/>
      <c r="AQ207" s="178"/>
      <c r="AR207" s="183"/>
      <c r="AS207" s="184"/>
      <c r="AT207" s="182"/>
      <c r="AU207" s="185"/>
      <c r="AV207" s="185"/>
      <c r="AW207" s="170"/>
      <c r="AX207" s="178"/>
      <c r="AY207" s="185"/>
      <c r="AZ207" s="182"/>
      <c r="BA207" s="178"/>
      <c r="BB207" s="181"/>
      <c r="BC207" s="178"/>
      <c r="BD207" s="185">
        <v>4.3049999999999997</v>
      </c>
      <c r="BE207" s="167">
        <v>2E-3</v>
      </c>
      <c r="BF207" s="168">
        <v>5.3410000000000002</v>
      </c>
      <c r="BG207" s="169"/>
      <c r="BH207" s="168"/>
      <c r="BI207" s="169">
        <v>3.0000000000000001E-3</v>
      </c>
      <c r="BJ207" s="168">
        <v>8.07789</v>
      </c>
      <c r="BK207" s="169"/>
      <c r="BL207" s="168"/>
      <c r="BM207" s="169"/>
      <c r="BN207" s="168"/>
      <c r="BO207" s="169">
        <v>3</v>
      </c>
      <c r="BP207" s="168">
        <v>9.7270000000000003</v>
      </c>
      <c r="BQ207" s="169"/>
      <c r="BR207" s="168"/>
      <c r="BS207" s="169">
        <v>1</v>
      </c>
      <c r="BT207" s="168">
        <v>1.2250000000000001</v>
      </c>
      <c r="BU207" s="169"/>
      <c r="BV207" s="168"/>
      <c r="BW207" s="169">
        <f t="shared" si="27"/>
        <v>8.9260000000000002</v>
      </c>
      <c r="BX207" s="170">
        <f t="shared" si="29"/>
        <v>23.145890000000001</v>
      </c>
      <c r="BY207" s="171">
        <f t="shared" ref="BY207:BY227" si="30">BR207+BT207+BV207</f>
        <v>1.2250000000000001</v>
      </c>
      <c r="BZ207" s="172">
        <f t="shared" si="25"/>
        <v>33.296890000000005</v>
      </c>
    </row>
    <row r="208" spans="1:78" ht="18.75" customHeight="1" x14ac:dyDescent="0.3">
      <c r="A208" s="149">
        <f t="shared" si="28"/>
        <v>194</v>
      </c>
      <c r="B208" s="173" t="s">
        <v>283</v>
      </c>
      <c r="C208" s="174" t="s">
        <v>284</v>
      </c>
      <c r="D208" s="174" t="s">
        <v>285</v>
      </c>
      <c r="E208" s="174">
        <v>152</v>
      </c>
      <c r="F208" s="175">
        <v>11737.8</v>
      </c>
      <c r="G208" s="175">
        <v>11737.8</v>
      </c>
      <c r="H208" s="174">
        <v>6</v>
      </c>
      <c r="I208" s="176">
        <v>6.4</v>
      </c>
      <c r="J208" s="177">
        <v>6.95</v>
      </c>
      <c r="K208" s="155">
        <f t="shared" si="24"/>
        <v>940.19778000000008</v>
      </c>
      <c r="L208" s="156">
        <f t="shared" si="26"/>
        <v>896.47858323000014</v>
      </c>
      <c r="M208" s="170">
        <v>2.5999999999999999E-2</v>
      </c>
      <c r="N208" s="178">
        <v>24.574000000000002</v>
      </c>
      <c r="O208" s="179"/>
      <c r="P208" s="170">
        <v>9.6000000000000002E-2</v>
      </c>
      <c r="Q208" s="178">
        <v>125.541</v>
      </c>
      <c r="R208" s="180"/>
      <c r="S208" s="181"/>
      <c r="T208" s="178"/>
      <c r="U208" s="181"/>
      <c r="V208" s="178"/>
      <c r="W208" s="170"/>
      <c r="X208" s="178"/>
      <c r="Y208" s="182"/>
      <c r="Z208" s="178"/>
      <c r="AA208" s="170"/>
      <c r="AB208" s="181"/>
      <c r="AC208" s="178"/>
      <c r="AD208" s="170"/>
      <c r="AE208" s="178"/>
      <c r="AF208" s="170">
        <v>1E-3</v>
      </c>
      <c r="AG208" s="178">
        <v>1.1759999999999999</v>
      </c>
      <c r="AH208" s="170"/>
      <c r="AI208" s="171"/>
      <c r="AJ208" s="170"/>
      <c r="AK208" s="178"/>
      <c r="AL208" s="170"/>
      <c r="AM208" s="178"/>
      <c r="AN208" s="170">
        <v>1</v>
      </c>
      <c r="AO208" s="178">
        <v>3.911</v>
      </c>
      <c r="AP208" s="170"/>
      <c r="AQ208" s="178"/>
      <c r="AR208" s="183">
        <v>7</v>
      </c>
      <c r="AS208" s="184">
        <f>7.32+1.309</f>
        <v>8.6289999999999996</v>
      </c>
      <c r="AT208" s="182">
        <v>3.1353900000000001</v>
      </c>
      <c r="AU208" s="185"/>
      <c r="AV208" s="185"/>
      <c r="AW208" s="170"/>
      <c r="AX208" s="178"/>
      <c r="AY208" s="185"/>
      <c r="AZ208" s="182">
        <v>5.0000000000000001E-3</v>
      </c>
      <c r="BA208" s="178">
        <v>27.911000000000001</v>
      </c>
      <c r="BB208" s="181"/>
      <c r="BC208" s="178"/>
      <c r="BD208" s="185">
        <v>42.320999999999998</v>
      </c>
      <c r="BE208" s="167">
        <v>3.0000000000000001E-3</v>
      </c>
      <c r="BF208" s="168">
        <v>4.71</v>
      </c>
      <c r="BG208" s="169">
        <v>1.4999999999999999E-2</v>
      </c>
      <c r="BH208" s="168">
        <v>43.371000000000002</v>
      </c>
      <c r="BI208" s="169">
        <v>1.9E-2</v>
      </c>
      <c r="BJ208" s="168">
        <v>45.872</v>
      </c>
      <c r="BK208" s="169">
        <v>3.2000000000000001E-2</v>
      </c>
      <c r="BL208" s="168">
        <v>66.935000000000002</v>
      </c>
      <c r="BM208" s="169">
        <v>5</v>
      </c>
      <c r="BN208" s="168">
        <v>17.731000000000002</v>
      </c>
      <c r="BO208" s="169">
        <v>57</v>
      </c>
      <c r="BP208" s="168">
        <v>108.116</v>
      </c>
      <c r="BQ208" s="169"/>
      <c r="BR208" s="168"/>
      <c r="BS208" s="169">
        <v>16</v>
      </c>
      <c r="BT208" s="168">
        <v>26.98</v>
      </c>
      <c r="BU208" s="169">
        <v>1</v>
      </c>
      <c r="BV208" s="168">
        <v>5.2220000000000004</v>
      </c>
      <c r="BW208" s="169">
        <f t="shared" si="27"/>
        <v>237.19838999999999</v>
      </c>
      <c r="BX208" s="170">
        <f t="shared" si="29"/>
        <v>286.73500000000001</v>
      </c>
      <c r="BY208" s="171">
        <f t="shared" si="30"/>
        <v>32.201999999999998</v>
      </c>
      <c r="BZ208" s="172">
        <f t="shared" si="25"/>
        <v>556.13539000000003</v>
      </c>
    </row>
    <row r="209" spans="1:78" ht="18.75" customHeight="1" x14ac:dyDescent="0.3">
      <c r="A209" s="149">
        <f t="shared" si="28"/>
        <v>195</v>
      </c>
      <c r="B209" s="173" t="s">
        <v>286</v>
      </c>
      <c r="C209" s="174" t="s">
        <v>287</v>
      </c>
      <c r="D209" s="174">
        <v>8</v>
      </c>
      <c r="E209" s="174">
        <v>48</v>
      </c>
      <c r="F209" s="175">
        <v>2978.51</v>
      </c>
      <c r="G209" s="175">
        <v>2978.51</v>
      </c>
      <c r="H209" s="174">
        <v>2</v>
      </c>
      <c r="I209" s="176">
        <v>6.4</v>
      </c>
      <c r="J209" s="177">
        <v>6.95</v>
      </c>
      <c r="K209" s="155">
        <f t="shared" si="24"/>
        <v>238.57865100000001</v>
      </c>
      <c r="L209" s="156">
        <f t="shared" si="26"/>
        <v>227.48474372850001</v>
      </c>
      <c r="M209" s="170"/>
      <c r="N209" s="178"/>
      <c r="O209" s="179"/>
      <c r="P209" s="170"/>
      <c r="Q209" s="178"/>
      <c r="R209" s="180"/>
      <c r="S209" s="181"/>
      <c r="T209" s="178"/>
      <c r="U209" s="181"/>
      <c r="V209" s="178"/>
      <c r="W209" s="170"/>
      <c r="X209" s="178"/>
      <c r="Y209" s="182"/>
      <c r="Z209" s="178"/>
      <c r="AA209" s="170"/>
      <c r="AB209" s="181"/>
      <c r="AC209" s="178"/>
      <c r="AD209" s="170"/>
      <c r="AE209" s="178"/>
      <c r="AF209" s="170"/>
      <c r="AG209" s="178"/>
      <c r="AH209" s="170"/>
      <c r="AI209" s="171"/>
      <c r="AJ209" s="170"/>
      <c r="AK209" s="178"/>
      <c r="AL209" s="170"/>
      <c r="AM209" s="178"/>
      <c r="AN209" s="170"/>
      <c r="AO209" s="178"/>
      <c r="AP209" s="170"/>
      <c r="AQ209" s="178"/>
      <c r="AR209" s="183"/>
      <c r="AS209" s="184"/>
      <c r="AT209" s="182"/>
      <c r="AU209" s="185"/>
      <c r="AV209" s="185"/>
      <c r="AW209" s="170"/>
      <c r="AX209" s="178"/>
      <c r="AY209" s="185"/>
      <c r="AZ209" s="182"/>
      <c r="BA209" s="178"/>
      <c r="BB209" s="181"/>
      <c r="BC209" s="178"/>
      <c r="BD209" s="185">
        <v>44.588999999999999</v>
      </c>
      <c r="BE209" s="167"/>
      <c r="BF209" s="168"/>
      <c r="BG209" s="169"/>
      <c r="BH209" s="168"/>
      <c r="BI209" s="169">
        <v>4.0000000000000001E-3</v>
      </c>
      <c r="BJ209" s="168">
        <v>10.26932</v>
      </c>
      <c r="BK209" s="169">
        <v>6.0000000000000001E-3</v>
      </c>
      <c r="BL209" s="168">
        <v>12.05916</v>
      </c>
      <c r="BM209" s="169">
        <v>5</v>
      </c>
      <c r="BN209" s="168">
        <v>15.653689999999999</v>
      </c>
      <c r="BO209" s="169">
        <v>6</v>
      </c>
      <c r="BP209" s="168">
        <v>6.3789999999999996</v>
      </c>
      <c r="BQ209" s="169"/>
      <c r="BR209" s="168"/>
      <c r="BS209" s="169"/>
      <c r="BT209" s="168"/>
      <c r="BU209" s="169"/>
      <c r="BV209" s="168"/>
      <c r="BW209" s="169">
        <f t="shared" si="27"/>
        <v>44.588999999999999</v>
      </c>
      <c r="BX209" s="170">
        <f t="shared" si="29"/>
        <v>44.361169999999994</v>
      </c>
      <c r="BY209" s="171">
        <f t="shared" si="30"/>
        <v>0</v>
      </c>
      <c r="BZ209" s="172">
        <f t="shared" si="25"/>
        <v>88.950169999999986</v>
      </c>
    </row>
    <row r="210" spans="1:78" ht="18.75" customHeight="1" x14ac:dyDescent="0.3">
      <c r="A210" s="149">
        <f t="shared" si="28"/>
        <v>196</v>
      </c>
      <c r="B210" s="173" t="s">
        <v>288</v>
      </c>
      <c r="C210" s="174" t="s">
        <v>287</v>
      </c>
      <c r="D210" s="174">
        <v>5</v>
      </c>
      <c r="E210" s="174">
        <v>90</v>
      </c>
      <c r="F210" s="175">
        <v>4451.8999999999996</v>
      </c>
      <c r="G210" s="175">
        <v>4451.8999999999996</v>
      </c>
      <c r="H210" s="174">
        <v>6</v>
      </c>
      <c r="I210" s="176">
        <v>6.4</v>
      </c>
      <c r="J210" s="177">
        <v>6.95</v>
      </c>
      <c r="K210" s="155">
        <f t="shared" si="24"/>
        <v>356.59718999999996</v>
      </c>
      <c r="L210" s="156">
        <f t="shared" si="26"/>
        <v>340.01542066499997</v>
      </c>
      <c r="M210" s="170"/>
      <c r="N210" s="178"/>
      <c r="O210" s="179"/>
      <c r="P210" s="170"/>
      <c r="Q210" s="178"/>
      <c r="R210" s="180"/>
      <c r="S210" s="181"/>
      <c r="T210" s="178"/>
      <c r="U210" s="181"/>
      <c r="V210" s="178"/>
      <c r="W210" s="170"/>
      <c r="X210" s="178"/>
      <c r="Y210" s="182"/>
      <c r="Z210" s="178"/>
      <c r="AA210" s="170"/>
      <c r="AB210" s="181"/>
      <c r="AC210" s="178"/>
      <c r="AD210" s="170"/>
      <c r="AE210" s="178"/>
      <c r="AF210" s="170"/>
      <c r="AG210" s="178"/>
      <c r="AH210" s="170">
        <v>4</v>
      </c>
      <c r="AI210" s="171">
        <v>4.335</v>
      </c>
      <c r="AJ210" s="170"/>
      <c r="AK210" s="178"/>
      <c r="AL210" s="170"/>
      <c r="AM210" s="178"/>
      <c r="AN210" s="170">
        <v>1</v>
      </c>
      <c r="AO210" s="178">
        <v>4.5670000000000002</v>
      </c>
      <c r="AP210" s="170"/>
      <c r="AQ210" s="178"/>
      <c r="AR210" s="183"/>
      <c r="AS210" s="184"/>
      <c r="AT210" s="182"/>
      <c r="AU210" s="185"/>
      <c r="AV210" s="185"/>
      <c r="AW210" s="170"/>
      <c r="AX210" s="178"/>
      <c r="AY210" s="185"/>
      <c r="AZ210" s="182"/>
      <c r="BA210" s="178"/>
      <c r="BB210" s="181"/>
      <c r="BC210" s="178"/>
      <c r="BD210" s="185">
        <v>8.0609999999999999</v>
      </c>
      <c r="BE210" s="167"/>
      <c r="BF210" s="168"/>
      <c r="BG210" s="169">
        <v>1.0999999999999999E-2</v>
      </c>
      <c r="BH210" s="168">
        <v>25.074999999999999</v>
      </c>
      <c r="BI210" s="169">
        <v>1.5E-3</v>
      </c>
      <c r="BJ210" s="168">
        <v>4.6801599999999999</v>
      </c>
      <c r="BK210" s="169">
        <v>2E-3</v>
      </c>
      <c r="BL210" s="168">
        <v>9.1310000000000002</v>
      </c>
      <c r="BM210" s="169">
        <v>2</v>
      </c>
      <c r="BN210" s="168">
        <v>6.9950000000000001</v>
      </c>
      <c r="BO210" s="169">
        <v>7</v>
      </c>
      <c r="BP210" s="168">
        <v>6.8330000000000002</v>
      </c>
      <c r="BQ210" s="169"/>
      <c r="BR210" s="168"/>
      <c r="BS210" s="169"/>
      <c r="BT210" s="168"/>
      <c r="BU210" s="169">
        <v>2</v>
      </c>
      <c r="BV210" s="168">
        <v>11.292999999999999</v>
      </c>
      <c r="BW210" s="169">
        <f t="shared" si="27"/>
        <v>16.963000000000001</v>
      </c>
      <c r="BX210" s="170">
        <f t="shared" si="29"/>
        <v>52.71416</v>
      </c>
      <c r="BY210" s="171">
        <f t="shared" si="30"/>
        <v>11.292999999999999</v>
      </c>
      <c r="BZ210" s="172">
        <f t="shared" si="25"/>
        <v>80.970159999999993</v>
      </c>
    </row>
    <row r="211" spans="1:78" ht="18.75" customHeight="1" x14ac:dyDescent="0.3">
      <c r="A211" s="149">
        <f t="shared" si="28"/>
        <v>197</v>
      </c>
      <c r="B211" s="173" t="s">
        <v>289</v>
      </c>
      <c r="C211" s="174">
        <v>1975</v>
      </c>
      <c r="D211" s="174">
        <v>5</v>
      </c>
      <c r="E211" s="174">
        <v>90</v>
      </c>
      <c r="F211" s="175">
        <v>4396</v>
      </c>
      <c r="G211" s="175">
        <v>4396</v>
      </c>
      <c r="H211" s="174">
        <v>6</v>
      </c>
      <c r="I211" s="176">
        <v>6.4</v>
      </c>
      <c r="J211" s="177">
        <v>6.95</v>
      </c>
      <c r="K211" s="155">
        <f t="shared" si="24"/>
        <v>352.11960000000005</v>
      </c>
      <c r="L211" s="156">
        <f t="shared" si="26"/>
        <v>335.74603860000008</v>
      </c>
      <c r="M211" s="170"/>
      <c r="N211" s="178"/>
      <c r="O211" s="179"/>
      <c r="P211" s="170"/>
      <c r="Q211" s="178"/>
      <c r="R211" s="180"/>
      <c r="S211" s="181"/>
      <c r="T211" s="178"/>
      <c r="U211" s="181"/>
      <c r="V211" s="178"/>
      <c r="W211" s="170"/>
      <c r="X211" s="178"/>
      <c r="Y211" s="182"/>
      <c r="Z211" s="178"/>
      <c r="AA211" s="170"/>
      <c r="AB211" s="181"/>
      <c r="AC211" s="178"/>
      <c r="AD211" s="170"/>
      <c r="AE211" s="178"/>
      <c r="AF211" s="170"/>
      <c r="AG211" s="178"/>
      <c r="AH211" s="170"/>
      <c r="AI211" s="171"/>
      <c r="AJ211" s="170"/>
      <c r="AK211" s="178"/>
      <c r="AL211" s="170"/>
      <c r="AM211" s="178"/>
      <c r="AN211" s="170">
        <v>1</v>
      </c>
      <c r="AO211" s="178">
        <v>4.05</v>
      </c>
      <c r="AP211" s="170"/>
      <c r="AQ211" s="178"/>
      <c r="AR211" s="183"/>
      <c r="AS211" s="184"/>
      <c r="AT211" s="182"/>
      <c r="AU211" s="185"/>
      <c r="AV211" s="185"/>
      <c r="AW211" s="170"/>
      <c r="AX211" s="178"/>
      <c r="AY211" s="185"/>
      <c r="AZ211" s="182"/>
      <c r="BA211" s="178"/>
      <c r="BB211" s="181"/>
      <c r="BC211" s="178"/>
      <c r="BD211" s="185">
        <v>16.501999999999999</v>
      </c>
      <c r="BE211" s="167"/>
      <c r="BF211" s="168"/>
      <c r="BG211" s="169">
        <v>4.0000000000000001E-3</v>
      </c>
      <c r="BH211" s="168">
        <v>10.391450000000001</v>
      </c>
      <c r="BI211" s="169">
        <v>1.6E-2</v>
      </c>
      <c r="BJ211" s="168">
        <v>48.347999999999999</v>
      </c>
      <c r="BK211" s="169">
        <v>2E-3</v>
      </c>
      <c r="BL211" s="168">
        <v>6.032</v>
      </c>
      <c r="BM211" s="169">
        <v>1</v>
      </c>
      <c r="BN211" s="168">
        <v>3.3078400000000001</v>
      </c>
      <c r="BO211" s="169">
        <v>8</v>
      </c>
      <c r="BP211" s="168">
        <v>12.742000000000001</v>
      </c>
      <c r="BQ211" s="169"/>
      <c r="BR211" s="168"/>
      <c r="BS211" s="169">
        <v>4</v>
      </c>
      <c r="BT211" s="168">
        <v>4.431</v>
      </c>
      <c r="BU211" s="169"/>
      <c r="BV211" s="168"/>
      <c r="BW211" s="169">
        <f t="shared" si="27"/>
        <v>20.552</v>
      </c>
      <c r="BX211" s="170">
        <f t="shared" si="29"/>
        <v>80.821290000000005</v>
      </c>
      <c r="BY211" s="171">
        <f t="shared" si="30"/>
        <v>4.431</v>
      </c>
      <c r="BZ211" s="172">
        <f t="shared" si="25"/>
        <v>105.80428999999999</v>
      </c>
    </row>
    <row r="212" spans="1:78" ht="18.75" customHeight="1" x14ac:dyDescent="0.3">
      <c r="A212" s="149">
        <f t="shared" si="28"/>
        <v>198</v>
      </c>
      <c r="B212" s="173" t="s">
        <v>290</v>
      </c>
      <c r="C212" s="174">
        <v>1973</v>
      </c>
      <c r="D212" s="174">
        <v>5</v>
      </c>
      <c r="E212" s="174">
        <v>129</v>
      </c>
      <c r="F212" s="175">
        <v>6367.3</v>
      </c>
      <c r="G212" s="175">
        <v>6367.3</v>
      </c>
      <c r="H212" s="174">
        <v>8</v>
      </c>
      <c r="I212" s="176">
        <v>6.4</v>
      </c>
      <c r="J212" s="177">
        <v>6.95</v>
      </c>
      <c r="K212" s="155">
        <f t="shared" si="24"/>
        <v>510.02073000000001</v>
      </c>
      <c r="L212" s="156">
        <f t="shared" si="26"/>
        <v>486.30476605500002</v>
      </c>
      <c r="M212" s="170">
        <v>6.4000000000000001E-2</v>
      </c>
      <c r="N212" s="178">
        <v>217.864</v>
      </c>
      <c r="O212" s="179"/>
      <c r="P212" s="170"/>
      <c r="Q212" s="178"/>
      <c r="R212" s="180"/>
      <c r="S212" s="181"/>
      <c r="T212" s="178"/>
      <c r="U212" s="181"/>
      <c r="V212" s="178"/>
      <c r="W212" s="170"/>
      <c r="X212" s="178"/>
      <c r="Y212" s="182"/>
      <c r="Z212" s="178"/>
      <c r="AA212" s="170"/>
      <c r="AB212" s="181"/>
      <c r="AC212" s="178"/>
      <c r="AD212" s="170">
        <v>5.0000000000000001E-3</v>
      </c>
      <c r="AE212" s="178">
        <v>3.0611899999999999</v>
      </c>
      <c r="AF212" s="170"/>
      <c r="AG212" s="178"/>
      <c r="AH212" s="170"/>
      <c r="AI212" s="171"/>
      <c r="AJ212" s="170"/>
      <c r="AK212" s="178"/>
      <c r="AL212" s="170"/>
      <c r="AM212" s="178"/>
      <c r="AN212" s="170">
        <v>1</v>
      </c>
      <c r="AO212" s="178">
        <v>0.82399999999999995</v>
      </c>
      <c r="AP212" s="170"/>
      <c r="AQ212" s="178"/>
      <c r="AR212" s="183">
        <v>3</v>
      </c>
      <c r="AS212" s="184">
        <v>1.2789999999999999</v>
      </c>
      <c r="AT212" s="182"/>
      <c r="AU212" s="185"/>
      <c r="AV212" s="185"/>
      <c r="AW212" s="170"/>
      <c r="AX212" s="178"/>
      <c r="AY212" s="185"/>
      <c r="AZ212" s="182"/>
      <c r="BA212" s="178"/>
      <c r="BB212" s="181"/>
      <c r="BC212" s="178"/>
      <c r="BD212" s="185">
        <v>14.711</v>
      </c>
      <c r="BE212" s="167">
        <v>4.0000000000000001E-3</v>
      </c>
      <c r="BF212" s="168">
        <v>11.272</v>
      </c>
      <c r="BG212" s="169">
        <v>4.0000000000000001E-3</v>
      </c>
      <c r="BH212" s="168">
        <v>9.5129999999999999</v>
      </c>
      <c r="BI212" s="169">
        <v>7.0000000000000001E-3</v>
      </c>
      <c r="BJ212" s="168">
        <v>11.503</v>
      </c>
      <c r="BK212" s="169"/>
      <c r="BL212" s="168"/>
      <c r="BM212" s="169"/>
      <c r="BN212" s="168"/>
      <c r="BO212" s="169">
        <v>6</v>
      </c>
      <c r="BP212" s="168">
        <v>15.651999999999999</v>
      </c>
      <c r="BQ212" s="169"/>
      <c r="BR212" s="168"/>
      <c r="BS212" s="169"/>
      <c r="BT212" s="168"/>
      <c r="BU212" s="169">
        <v>1</v>
      </c>
      <c r="BV212" s="168">
        <v>5.2350000000000003</v>
      </c>
      <c r="BW212" s="169">
        <f t="shared" si="27"/>
        <v>237.73919000000004</v>
      </c>
      <c r="BX212" s="170">
        <f t="shared" si="29"/>
        <v>47.94</v>
      </c>
      <c r="BY212" s="171">
        <f t="shared" si="30"/>
        <v>5.2350000000000003</v>
      </c>
      <c r="BZ212" s="172">
        <f t="shared" si="25"/>
        <v>290.91419000000008</v>
      </c>
    </row>
    <row r="213" spans="1:78" ht="18.75" customHeight="1" x14ac:dyDescent="0.3">
      <c r="A213" s="149">
        <f t="shared" si="28"/>
        <v>199</v>
      </c>
      <c r="B213" s="173" t="s">
        <v>291</v>
      </c>
      <c r="C213" s="174">
        <v>1975</v>
      </c>
      <c r="D213" s="174">
        <v>5</v>
      </c>
      <c r="E213" s="174">
        <v>60</v>
      </c>
      <c r="F213" s="175">
        <v>2720.9</v>
      </c>
      <c r="G213" s="175">
        <v>2720.9</v>
      </c>
      <c r="H213" s="174">
        <v>4</v>
      </c>
      <c r="I213" s="176">
        <v>6.4</v>
      </c>
      <c r="J213" s="177">
        <v>6.95</v>
      </c>
      <c r="K213" s="155">
        <f t="shared" si="24"/>
        <v>217.94409000000002</v>
      </c>
      <c r="L213" s="156">
        <f t="shared" si="26"/>
        <v>207.80968981500001</v>
      </c>
      <c r="M213" s="170"/>
      <c r="N213" s="178"/>
      <c r="O213" s="179"/>
      <c r="P213" s="170"/>
      <c r="Q213" s="178"/>
      <c r="R213" s="180"/>
      <c r="S213" s="181"/>
      <c r="T213" s="178"/>
      <c r="U213" s="181"/>
      <c r="V213" s="178"/>
      <c r="W213" s="170">
        <v>0.23899999999999999</v>
      </c>
      <c r="X213" s="178">
        <v>159.43100000000001</v>
      </c>
      <c r="Y213" s="182"/>
      <c r="Z213" s="178"/>
      <c r="AA213" s="170"/>
      <c r="AB213" s="181"/>
      <c r="AC213" s="178"/>
      <c r="AD213" s="170"/>
      <c r="AE213" s="178"/>
      <c r="AF213" s="170">
        <v>4.0000000000000001E-3</v>
      </c>
      <c r="AG213" s="178">
        <v>6.1840000000000002</v>
      </c>
      <c r="AH213" s="170"/>
      <c r="AI213" s="171"/>
      <c r="AJ213" s="170"/>
      <c r="AK213" s="178"/>
      <c r="AL213" s="170">
        <v>4.0000000000000001E-3</v>
      </c>
      <c r="AM213" s="178">
        <v>6.1840000000000002</v>
      </c>
      <c r="AN213" s="170"/>
      <c r="AO213" s="178"/>
      <c r="AP213" s="170"/>
      <c r="AQ213" s="178"/>
      <c r="AR213" s="183"/>
      <c r="AS213" s="184"/>
      <c r="AT213" s="182"/>
      <c r="AU213" s="185"/>
      <c r="AV213" s="185"/>
      <c r="AW213" s="170"/>
      <c r="AX213" s="178"/>
      <c r="AY213" s="185"/>
      <c r="AZ213" s="182"/>
      <c r="BA213" s="178"/>
      <c r="BB213" s="181"/>
      <c r="BC213" s="178"/>
      <c r="BD213" s="185">
        <v>14.137999999999998</v>
      </c>
      <c r="BE213" s="167"/>
      <c r="BF213" s="168"/>
      <c r="BG213" s="169"/>
      <c r="BH213" s="168"/>
      <c r="BI213" s="169"/>
      <c r="BJ213" s="168"/>
      <c r="BK213" s="169">
        <v>5.0000000000000001E-4</v>
      </c>
      <c r="BL213" s="168">
        <v>2.66913</v>
      </c>
      <c r="BM213" s="169"/>
      <c r="BN213" s="168"/>
      <c r="BO213" s="169">
        <v>5</v>
      </c>
      <c r="BP213" s="168">
        <v>6.03</v>
      </c>
      <c r="BQ213" s="169"/>
      <c r="BR213" s="168"/>
      <c r="BS213" s="169"/>
      <c r="BT213" s="168"/>
      <c r="BU213" s="169"/>
      <c r="BV213" s="168"/>
      <c r="BW213" s="169">
        <f t="shared" si="27"/>
        <v>185.93700000000001</v>
      </c>
      <c r="BX213" s="170">
        <f t="shared" si="29"/>
        <v>8.6991300000000003</v>
      </c>
      <c r="BY213" s="171">
        <f t="shared" si="30"/>
        <v>0</v>
      </c>
      <c r="BZ213" s="172">
        <f t="shared" si="25"/>
        <v>194.63613000000001</v>
      </c>
    </row>
    <row r="214" spans="1:78" ht="18.75" customHeight="1" x14ac:dyDescent="0.3">
      <c r="A214" s="149">
        <f t="shared" si="28"/>
        <v>200</v>
      </c>
      <c r="B214" s="173" t="s">
        <v>292</v>
      </c>
      <c r="C214" s="174">
        <v>1972</v>
      </c>
      <c r="D214" s="174">
        <v>5</v>
      </c>
      <c r="E214" s="174">
        <v>90</v>
      </c>
      <c r="F214" s="175">
        <v>4531.3999999999996</v>
      </c>
      <c r="G214" s="175">
        <v>4531.3999999999996</v>
      </c>
      <c r="H214" s="174">
        <v>6</v>
      </c>
      <c r="I214" s="176">
        <v>6.4</v>
      </c>
      <c r="J214" s="177">
        <v>6.95</v>
      </c>
      <c r="K214" s="155">
        <f t="shared" si="24"/>
        <v>362.96514000000002</v>
      </c>
      <c r="L214" s="156">
        <f t="shared" si="26"/>
        <v>346.08726099</v>
      </c>
      <c r="M214" s="170"/>
      <c r="N214" s="178"/>
      <c r="O214" s="179"/>
      <c r="P214" s="170"/>
      <c r="Q214" s="178"/>
      <c r="R214" s="180"/>
      <c r="S214" s="181"/>
      <c r="T214" s="178"/>
      <c r="U214" s="181"/>
      <c r="V214" s="178"/>
      <c r="W214" s="170">
        <v>0.32100000000000001</v>
      </c>
      <c r="X214" s="178">
        <v>165.02699999999999</v>
      </c>
      <c r="Y214" s="182"/>
      <c r="Z214" s="178"/>
      <c r="AA214" s="170"/>
      <c r="AB214" s="181"/>
      <c r="AC214" s="178"/>
      <c r="AD214" s="170"/>
      <c r="AE214" s="178"/>
      <c r="AF214" s="170"/>
      <c r="AG214" s="178"/>
      <c r="AH214" s="170"/>
      <c r="AI214" s="171"/>
      <c r="AJ214" s="170"/>
      <c r="AK214" s="178"/>
      <c r="AL214" s="170"/>
      <c r="AM214" s="178"/>
      <c r="AN214" s="170"/>
      <c r="AO214" s="178"/>
      <c r="AP214" s="170"/>
      <c r="AQ214" s="178"/>
      <c r="AR214" s="183">
        <v>3</v>
      </c>
      <c r="AS214" s="184">
        <v>2.3180000000000001</v>
      </c>
      <c r="AT214" s="182"/>
      <c r="AU214" s="185"/>
      <c r="AV214" s="185"/>
      <c r="AW214" s="170"/>
      <c r="AX214" s="178"/>
      <c r="AY214" s="185"/>
      <c r="AZ214" s="182"/>
      <c r="BA214" s="178"/>
      <c r="BB214" s="181"/>
      <c r="BC214" s="178"/>
      <c r="BD214" s="185">
        <v>7.07</v>
      </c>
      <c r="BE214" s="167"/>
      <c r="BF214" s="168"/>
      <c r="BG214" s="169">
        <v>7.0000000000000001E-3</v>
      </c>
      <c r="BH214" s="168">
        <v>16.891999999999999</v>
      </c>
      <c r="BI214" s="169">
        <v>6.5000000000000006E-3</v>
      </c>
      <c r="BJ214" s="168">
        <v>17.51821</v>
      </c>
      <c r="BK214" s="169"/>
      <c r="BL214" s="168"/>
      <c r="BM214" s="169"/>
      <c r="BN214" s="168"/>
      <c r="BO214" s="169">
        <v>2</v>
      </c>
      <c r="BP214" s="168">
        <v>2.081</v>
      </c>
      <c r="BQ214" s="169"/>
      <c r="BR214" s="168"/>
      <c r="BS214" s="169"/>
      <c r="BT214" s="168"/>
      <c r="BU214" s="169">
        <v>1</v>
      </c>
      <c r="BV214" s="168">
        <v>4.8548499999999999</v>
      </c>
      <c r="BW214" s="169">
        <f t="shared" si="27"/>
        <v>174.41499999999999</v>
      </c>
      <c r="BX214" s="170">
        <f t="shared" si="29"/>
        <v>36.491210000000002</v>
      </c>
      <c r="BY214" s="171">
        <f t="shared" si="30"/>
        <v>4.8548499999999999</v>
      </c>
      <c r="BZ214" s="172">
        <f t="shared" si="25"/>
        <v>215.76105999999999</v>
      </c>
    </row>
    <row r="215" spans="1:78" ht="18.75" customHeight="1" x14ac:dyDescent="0.3">
      <c r="A215" s="149">
        <f t="shared" si="28"/>
        <v>201</v>
      </c>
      <c r="B215" s="173" t="s">
        <v>293</v>
      </c>
      <c r="C215" s="174">
        <v>1976</v>
      </c>
      <c r="D215" s="174">
        <v>5</v>
      </c>
      <c r="E215" s="174">
        <v>76</v>
      </c>
      <c r="F215" s="175">
        <v>4692</v>
      </c>
      <c r="G215" s="175">
        <v>4692</v>
      </c>
      <c r="H215" s="174">
        <v>5</v>
      </c>
      <c r="I215" s="176">
        <v>6.4</v>
      </c>
      <c r="J215" s="177">
        <v>6.95</v>
      </c>
      <c r="K215" s="155">
        <f t="shared" si="24"/>
        <v>375.82920000000007</v>
      </c>
      <c r="L215" s="156">
        <f t="shared" si="26"/>
        <v>358.35314220000009</v>
      </c>
      <c r="M215" s="170"/>
      <c r="N215" s="178"/>
      <c r="O215" s="179"/>
      <c r="P215" s="170"/>
      <c r="Q215" s="178"/>
      <c r="R215" s="180"/>
      <c r="S215" s="181"/>
      <c r="T215" s="178"/>
      <c r="U215" s="181"/>
      <c r="V215" s="178"/>
      <c r="W215" s="170"/>
      <c r="X215" s="178"/>
      <c r="Y215" s="182"/>
      <c r="Z215" s="178"/>
      <c r="AA215" s="170"/>
      <c r="AB215" s="181"/>
      <c r="AC215" s="178"/>
      <c r="AD215" s="170"/>
      <c r="AE215" s="178"/>
      <c r="AF215" s="170"/>
      <c r="AG215" s="178"/>
      <c r="AH215" s="170"/>
      <c r="AI215" s="171"/>
      <c r="AJ215" s="170"/>
      <c r="AK215" s="178"/>
      <c r="AL215" s="170"/>
      <c r="AM215" s="178"/>
      <c r="AN215" s="170"/>
      <c r="AO215" s="178"/>
      <c r="AP215" s="170"/>
      <c r="AQ215" s="178"/>
      <c r="AR215" s="183"/>
      <c r="AS215" s="184"/>
      <c r="AT215" s="182"/>
      <c r="AU215" s="185"/>
      <c r="AV215" s="185"/>
      <c r="AW215" s="170"/>
      <c r="AX215" s="178"/>
      <c r="AY215" s="185"/>
      <c r="AZ215" s="182"/>
      <c r="BA215" s="178"/>
      <c r="BB215" s="181"/>
      <c r="BC215" s="178"/>
      <c r="BD215" s="185">
        <v>4.827</v>
      </c>
      <c r="BE215" s="167"/>
      <c r="BF215" s="168"/>
      <c r="BG215" s="169"/>
      <c r="BH215" s="168"/>
      <c r="BI215" s="169"/>
      <c r="BJ215" s="168"/>
      <c r="BK215" s="169">
        <v>1E-3</v>
      </c>
      <c r="BL215" s="168">
        <v>2.6157300000000001</v>
      </c>
      <c r="BM215" s="169">
        <v>1</v>
      </c>
      <c r="BN215" s="168">
        <v>11.66319</v>
      </c>
      <c r="BO215" s="169">
        <v>2</v>
      </c>
      <c r="BP215" s="168">
        <v>3.0546199999999999</v>
      </c>
      <c r="BQ215" s="169"/>
      <c r="BR215" s="168"/>
      <c r="BS215" s="169">
        <v>2</v>
      </c>
      <c r="BT215" s="168">
        <v>2.4500000000000002</v>
      </c>
      <c r="BU215" s="169"/>
      <c r="BV215" s="168"/>
      <c r="BW215" s="169">
        <f t="shared" si="27"/>
        <v>4.827</v>
      </c>
      <c r="BX215" s="170">
        <f t="shared" si="29"/>
        <v>17.333539999999999</v>
      </c>
      <c r="BY215" s="171">
        <f t="shared" si="30"/>
        <v>2.4500000000000002</v>
      </c>
      <c r="BZ215" s="172">
        <f t="shared" si="25"/>
        <v>24.610539999999997</v>
      </c>
    </row>
    <row r="216" spans="1:78" ht="18.75" customHeight="1" x14ac:dyDescent="0.3">
      <c r="A216" s="149">
        <f t="shared" si="28"/>
        <v>202</v>
      </c>
      <c r="B216" s="173" t="s">
        <v>294</v>
      </c>
      <c r="C216" s="174">
        <v>1971</v>
      </c>
      <c r="D216" s="174">
        <v>5</v>
      </c>
      <c r="E216" s="174">
        <v>60</v>
      </c>
      <c r="F216" s="175">
        <v>2691.91</v>
      </c>
      <c r="G216" s="175">
        <v>2691.91</v>
      </c>
      <c r="H216" s="174">
        <v>4</v>
      </c>
      <c r="I216" s="176">
        <v>6.4</v>
      </c>
      <c r="J216" s="177">
        <v>6.95</v>
      </c>
      <c r="K216" s="155">
        <f t="shared" si="24"/>
        <v>215.62199099999998</v>
      </c>
      <c r="L216" s="156">
        <f t="shared" si="26"/>
        <v>205.59556841849999</v>
      </c>
      <c r="M216" s="170"/>
      <c r="N216" s="178"/>
      <c r="O216" s="179"/>
      <c r="P216" s="170"/>
      <c r="Q216" s="178"/>
      <c r="R216" s="180">
        <v>1</v>
      </c>
      <c r="S216" s="181">
        <v>3.0000000000000001E-3</v>
      </c>
      <c r="T216" s="178">
        <v>1.88029</v>
      </c>
      <c r="U216" s="181"/>
      <c r="V216" s="178"/>
      <c r="W216" s="170">
        <v>0.04</v>
      </c>
      <c r="X216" s="178">
        <v>32.78</v>
      </c>
      <c r="Y216" s="182"/>
      <c r="Z216" s="178"/>
      <c r="AA216" s="170"/>
      <c r="AB216" s="181"/>
      <c r="AC216" s="178"/>
      <c r="AD216" s="170"/>
      <c r="AE216" s="178"/>
      <c r="AF216" s="170">
        <v>1E-3</v>
      </c>
      <c r="AG216" s="178">
        <v>0.97599999999999998</v>
      </c>
      <c r="AH216" s="170">
        <v>15</v>
      </c>
      <c r="AI216" s="171">
        <v>25.423870000000001</v>
      </c>
      <c r="AJ216" s="170"/>
      <c r="AK216" s="178"/>
      <c r="AL216" s="170"/>
      <c r="AM216" s="178"/>
      <c r="AN216" s="170"/>
      <c r="AO216" s="178"/>
      <c r="AP216" s="170"/>
      <c r="AQ216" s="178"/>
      <c r="AR216" s="183"/>
      <c r="AS216" s="184"/>
      <c r="AT216" s="182"/>
      <c r="AU216" s="185"/>
      <c r="AV216" s="185"/>
      <c r="AW216" s="170"/>
      <c r="AX216" s="178"/>
      <c r="AY216" s="185"/>
      <c r="AZ216" s="182"/>
      <c r="BA216" s="178"/>
      <c r="BB216" s="181"/>
      <c r="BC216" s="178"/>
      <c r="BD216" s="185">
        <v>14.384</v>
      </c>
      <c r="BE216" s="167"/>
      <c r="BF216" s="168"/>
      <c r="BG216" s="169">
        <v>1.46E-2</v>
      </c>
      <c r="BH216" s="168">
        <v>16.369769999999999</v>
      </c>
      <c r="BI216" s="169">
        <v>2E-3</v>
      </c>
      <c r="BJ216" s="168">
        <v>4.0259999999999998</v>
      </c>
      <c r="BK216" s="169">
        <f>0.0037+0.001</f>
        <v>4.7000000000000002E-3</v>
      </c>
      <c r="BL216" s="168">
        <f>11.598+3.191</f>
        <v>14.789000000000001</v>
      </c>
      <c r="BM216" s="169"/>
      <c r="BN216" s="168"/>
      <c r="BO216" s="169">
        <v>6</v>
      </c>
      <c r="BP216" s="168">
        <v>11.212</v>
      </c>
      <c r="BQ216" s="169"/>
      <c r="BR216" s="168"/>
      <c r="BS216" s="169"/>
      <c r="BT216" s="168"/>
      <c r="BU216" s="169"/>
      <c r="BV216" s="168"/>
      <c r="BW216" s="169">
        <f t="shared" si="27"/>
        <v>75.444160000000011</v>
      </c>
      <c r="BX216" s="170">
        <f t="shared" si="29"/>
        <v>46.396770000000004</v>
      </c>
      <c r="BY216" s="171">
        <f t="shared" si="30"/>
        <v>0</v>
      </c>
      <c r="BZ216" s="172">
        <f t="shared" si="25"/>
        <v>121.84093000000001</v>
      </c>
    </row>
    <row r="217" spans="1:78" ht="18.75" customHeight="1" x14ac:dyDescent="0.3">
      <c r="A217" s="149">
        <f t="shared" si="28"/>
        <v>203</v>
      </c>
      <c r="B217" s="173" t="s">
        <v>295</v>
      </c>
      <c r="C217" s="174">
        <v>1972</v>
      </c>
      <c r="D217" s="174">
        <v>5</v>
      </c>
      <c r="E217" s="174">
        <v>25</v>
      </c>
      <c r="F217" s="175">
        <v>1619.5</v>
      </c>
      <c r="G217" s="175">
        <v>1619.5</v>
      </c>
      <c r="H217" s="174">
        <v>2</v>
      </c>
      <c r="I217" s="176">
        <v>6.4</v>
      </c>
      <c r="J217" s="177">
        <v>6.95</v>
      </c>
      <c r="K217" s="155">
        <f t="shared" si="24"/>
        <v>129.72194999999999</v>
      </c>
      <c r="L217" s="156">
        <f t="shared" si="26"/>
        <v>123.68987932499999</v>
      </c>
      <c r="M217" s="170">
        <v>0.01</v>
      </c>
      <c r="N217" s="178">
        <v>9.9610000000000003</v>
      </c>
      <c r="O217" s="179"/>
      <c r="P217" s="170"/>
      <c r="Q217" s="178"/>
      <c r="R217" s="180"/>
      <c r="S217" s="181"/>
      <c r="T217" s="178"/>
      <c r="U217" s="181">
        <v>4.0000000000000001E-3</v>
      </c>
      <c r="V217" s="178">
        <v>3.5478200000000002</v>
      </c>
      <c r="W217" s="170"/>
      <c r="X217" s="178"/>
      <c r="Y217" s="182"/>
      <c r="Z217" s="178"/>
      <c r="AA217" s="170"/>
      <c r="AB217" s="181"/>
      <c r="AC217" s="178"/>
      <c r="AD217" s="170"/>
      <c r="AE217" s="178"/>
      <c r="AF217" s="170"/>
      <c r="AG217" s="178"/>
      <c r="AH217" s="170"/>
      <c r="AI217" s="171"/>
      <c r="AJ217" s="170"/>
      <c r="AK217" s="178"/>
      <c r="AL217" s="170"/>
      <c r="AM217" s="178"/>
      <c r="AN217" s="170"/>
      <c r="AO217" s="178"/>
      <c r="AP217" s="170"/>
      <c r="AQ217" s="178"/>
      <c r="AR217" s="183"/>
      <c r="AS217" s="184"/>
      <c r="AT217" s="182"/>
      <c r="AU217" s="185"/>
      <c r="AV217" s="185"/>
      <c r="AW217" s="170"/>
      <c r="AX217" s="178"/>
      <c r="AY217" s="185"/>
      <c r="AZ217" s="182"/>
      <c r="BA217" s="178"/>
      <c r="BB217" s="181"/>
      <c r="BC217" s="178"/>
      <c r="BD217" s="185">
        <v>17.206</v>
      </c>
      <c r="BE217" s="167"/>
      <c r="BF217" s="168"/>
      <c r="BG217" s="169"/>
      <c r="BH217" s="168"/>
      <c r="BI217" s="169"/>
      <c r="BJ217" s="168"/>
      <c r="BK217" s="169"/>
      <c r="BL217" s="168"/>
      <c r="BM217" s="169"/>
      <c r="BN217" s="168"/>
      <c r="BO217" s="169"/>
      <c r="BP217" s="168"/>
      <c r="BQ217" s="169"/>
      <c r="BR217" s="168"/>
      <c r="BS217" s="169">
        <v>1</v>
      </c>
      <c r="BT217" s="168">
        <v>1.13357</v>
      </c>
      <c r="BU217" s="169"/>
      <c r="BV217" s="168"/>
      <c r="BW217" s="169">
        <f t="shared" si="27"/>
        <v>30.71482</v>
      </c>
      <c r="BX217" s="170">
        <f t="shared" si="29"/>
        <v>0</v>
      </c>
      <c r="BY217" s="171">
        <f t="shared" si="30"/>
        <v>1.13357</v>
      </c>
      <c r="BZ217" s="172">
        <f t="shared" si="25"/>
        <v>31.848389999999998</v>
      </c>
    </row>
    <row r="218" spans="1:78" ht="18.75" customHeight="1" x14ac:dyDescent="0.3">
      <c r="A218" s="149">
        <f t="shared" si="28"/>
        <v>204</v>
      </c>
      <c r="B218" s="173" t="s">
        <v>296</v>
      </c>
      <c r="C218" s="174">
        <v>1971</v>
      </c>
      <c r="D218" s="174">
        <v>5</v>
      </c>
      <c r="E218" s="174">
        <v>92</v>
      </c>
      <c r="F218" s="175">
        <v>4718.1000000000004</v>
      </c>
      <c r="G218" s="175">
        <v>4718.1000000000004</v>
      </c>
      <c r="H218" s="174">
        <v>6</v>
      </c>
      <c r="I218" s="176">
        <v>6.4</v>
      </c>
      <c r="J218" s="177">
        <v>6.95</v>
      </c>
      <c r="K218" s="155">
        <f t="shared" si="24"/>
        <v>377.91981000000004</v>
      </c>
      <c r="L218" s="156">
        <f t="shared" si="26"/>
        <v>360.34653883500005</v>
      </c>
      <c r="M218" s="170"/>
      <c r="N218" s="178"/>
      <c r="O218" s="179"/>
      <c r="P218" s="170"/>
      <c r="Q218" s="178"/>
      <c r="R218" s="180"/>
      <c r="S218" s="181"/>
      <c r="T218" s="178"/>
      <c r="U218" s="181"/>
      <c r="V218" s="178"/>
      <c r="W218" s="170"/>
      <c r="X218" s="178"/>
      <c r="Y218" s="182"/>
      <c r="Z218" s="178"/>
      <c r="AA218" s="170"/>
      <c r="AB218" s="181"/>
      <c r="AC218" s="178"/>
      <c r="AD218" s="170"/>
      <c r="AE218" s="178"/>
      <c r="AF218" s="170"/>
      <c r="AG218" s="178"/>
      <c r="AH218" s="170"/>
      <c r="AI218" s="171"/>
      <c r="AJ218" s="170"/>
      <c r="AK218" s="178"/>
      <c r="AL218" s="170"/>
      <c r="AM218" s="178"/>
      <c r="AN218" s="170">
        <v>1</v>
      </c>
      <c r="AO218" s="178">
        <v>5.657</v>
      </c>
      <c r="AP218" s="170"/>
      <c r="AQ218" s="178"/>
      <c r="AR218" s="183">
        <v>1</v>
      </c>
      <c r="AS218" s="184">
        <v>0.35399999999999998</v>
      </c>
      <c r="AT218" s="182"/>
      <c r="AU218" s="185"/>
      <c r="AV218" s="185"/>
      <c r="AW218" s="170"/>
      <c r="AX218" s="178"/>
      <c r="AY218" s="185"/>
      <c r="AZ218" s="182"/>
      <c r="BA218" s="178"/>
      <c r="BB218" s="181"/>
      <c r="BC218" s="178"/>
      <c r="BD218" s="185">
        <v>10.379</v>
      </c>
      <c r="BE218" s="167"/>
      <c r="BF218" s="168"/>
      <c r="BG218" s="169"/>
      <c r="BH218" s="168"/>
      <c r="BI218" s="169">
        <v>3.0000000000000001E-3</v>
      </c>
      <c r="BJ218" s="168">
        <v>7.5452500000000002</v>
      </c>
      <c r="BK218" s="169">
        <v>2E-3</v>
      </c>
      <c r="BL218" s="168">
        <v>3.9580000000000002</v>
      </c>
      <c r="BM218" s="169"/>
      <c r="BN218" s="168"/>
      <c r="BO218" s="169">
        <v>1</v>
      </c>
      <c r="BP218" s="168">
        <v>2.2599999999999998</v>
      </c>
      <c r="BQ218" s="169"/>
      <c r="BR218" s="168"/>
      <c r="BS218" s="169"/>
      <c r="BT218" s="168"/>
      <c r="BU218" s="169">
        <v>2</v>
      </c>
      <c r="BV218" s="168">
        <v>9.8744499999999995</v>
      </c>
      <c r="BW218" s="169">
        <f t="shared" si="27"/>
        <v>16.39</v>
      </c>
      <c r="BX218" s="170">
        <f t="shared" si="29"/>
        <v>13.763250000000001</v>
      </c>
      <c r="BY218" s="171">
        <f t="shared" si="30"/>
        <v>9.8744499999999995</v>
      </c>
      <c r="BZ218" s="172">
        <f t="shared" si="25"/>
        <v>40.027699999999996</v>
      </c>
    </row>
    <row r="219" spans="1:78" ht="18.75" customHeight="1" x14ac:dyDescent="0.3">
      <c r="A219" s="149">
        <f t="shared" si="28"/>
        <v>205</v>
      </c>
      <c r="B219" s="173" t="s">
        <v>297</v>
      </c>
      <c r="C219" s="174">
        <v>1972</v>
      </c>
      <c r="D219" s="174">
        <v>5</v>
      </c>
      <c r="E219" s="174">
        <v>66</v>
      </c>
      <c r="F219" s="175">
        <v>3354.5</v>
      </c>
      <c r="G219" s="175">
        <v>3354.5</v>
      </c>
      <c r="H219" s="174">
        <v>4</v>
      </c>
      <c r="I219" s="176">
        <v>6.4</v>
      </c>
      <c r="J219" s="177">
        <v>6.95</v>
      </c>
      <c r="K219" s="155">
        <f t="shared" si="24"/>
        <v>268.69545000000005</v>
      </c>
      <c r="L219" s="156">
        <f t="shared" si="26"/>
        <v>256.20111157500003</v>
      </c>
      <c r="M219" s="170"/>
      <c r="N219" s="178"/>
      <c r="O219" s="179"/>
      <c r="P219" s="170"/>
      <c r="Q219" s="178"/>
      <c r="R219" s="180"/>
      <c r="S219" s="181"/>
      <c r="T219" s="178"/>
      <c r="U219" s="181"/>
      <c r="V219" s="178"/>
      <c r="W219" s="170"/>
      <c r="X219" s="178"/>
      <c r="Y219" s="182"/>
      <c r="Z219" s="178"/>
      <c r="AA219" s="170"/>
      <c r="AB219" s="181"/>
      <c r="AC219" s="178"/>
      <c r="AD219" s="170"/>
      <c r="AE219" s="178"/>
      <c r="AF219" s="170">
        <v>8.0000000000000004E-4</v>
      </c>
      <c r="AG219" s="178">
        <v>2.0018799999999999</v>
      </c>
      <c r="AH219" s="170"/>
      <c r="AI219" s="171"/>
      <c r="AJ219" s="170"/>
      <c r="AK219" s="178"/>
      <c r="AL219" s="170"/>
      <c r="AM219" s="178"/>
      <c r="AN219" s="170"/>
      <c r="AO219" s="178"/>
      <c r="AP219" s="170"/>
      <c r="AQ219" s="178"/>
      <c r="AR219" s="183"/>
      <c r="AS219" s="184"/>
      <c r="AT219" s="182"/>
      <c r="AU219" s="185"/>
      <c r="AV219" s="185"/>
      <c r="AW219" s="170"/>
      <c r="AX219" s="178"/>
      <c r="AY219" s="185"/>
      <c r="AZ219" s="182">
        <v>1.6E-2</v>
      </c>
      <c r="BA219" s="178">
        <v>37.408509040333804</v>
      </c>
      <c r="BB219" s="181"/>
      <c r="BC219" s="178"/>
      <c r="BD219" s="185">
        <v>15.519</v>
      </c>
      <c r="BE219" s="167"/>
      <c r="BF219" s="168"/>
      <c r="BG219" s="169">
        <v>1E-3</v>
      </c>
      <c r="BH219" s="168">
        <v>1.7789999999999999</v>
      </c>
      <c r="BI219" s="169">
        <v>1.7000000000000001E-2</v>
      </c>
      <c r="BJ219" s="168">
        <v>38.011000000000003</v>
      </c>
      <c r="BK219" s="169"/>
      <c r="BL219" s="168"/>
      <c r="BM219" s="169"/>
      <c r="BN219" s="168"/>
      <c r="BO219" s="169">
        <v>6</v>
      </c>
      <c r="BP219" s="168">
        <v>8.0090000000000003</v>
      </c>
      <c r="BQ219" s="169"/>
      <c r="BR219" s="168"/>
      <c r="BS219" s="169"/>
      <c r="BT219" s="168"/>
      <c r="BU219" s="169">
        <v>1</v>
      </c>
      <c r="BV219" s="168">
        <v>4.87242</v>
      </c>
      <c r="BW219" s="169">
        <f t="shared" si="27"/>
        <v>54.929389040333803</v>
      </c>
      <c r="BX219" s="170">
        <f t="shared" si="29"/>
        <v>47.799000000000007</v>
      </c>
      <c r="BY219" s="171">
        <f t="shared" si="30"/>
        <v>4.87242</v>
      </c>
      <c r="BZ219" s="172">
        <f t="shared" si="25"/>
        <v>107.60080904033381</v>
      </c>
    </row>
    <row r="220" spans="1:78" ht="18.75" customHeight="1" x14ac:dyDescent="0.3">
      <c r="A220" s="149">
        <f t="shared" si="28"/>
        <v>206</v>
      </c>
      <c r="B220" s="173" t="s">
        <v>298</v>
      </c>
      <c r="C220" s="174">
        <v>1974</v>
      </c>
      <c r="D220" s="174">
        <v>5</v>
      </c>
      <c r="E220" s="174">
        <v>99</v>
      </c>
      <c r="F220" s="175">
        <v>4506.8999999999996</v>
      </c>
      <c r="G220" s="175">
        <v>4506.8999999999996</v>
      </c>
      <c r="H220" s="174">
        <v>6</v>
      </c>
      <c r="I220" s="176">
        <v>6.4</v>
      </c>
      <c r="J220" s="177">
        <v>6.95</v>
      </c>
      <c r="K220" s="155">
        <f t="shared" si="24"/>
        <v>361.00268999999992</v>
      </c>
      <c r="L220" s="156">
        <f t="shared" si="26"/>
        <v>344.21606491499995</v>
      </c>
      <c r="M220" s="170"/>
      <c r="N220" s="178"/>
      <c r="O220" s="179"/>
      <c r="P220" s="170"/>
      <c r="Q220" s="178"/>
      <c r="R220" s="180"/>
      <c r="S220" s="181"/>
      <c r="T220" s="178"/>
      <c r="U220" s="181"/>
      <c r="V220" s="178"/>
      <c r="W220" s="170"/>
      <c r="X220" s="178"/>
      <c r="Y220" s="182"/>
      <c r="Z220" s="178"/>
      <c r="AA220" s="170"/>
      <c r="AB220" s="181"/>
      <c r="AC220" s="178"/>
      <c r="AD220" s="170"/>
      <c r="AE220" s="178"/>
      <c r="AF220" s="170"/>
      <c r="AG220" s="178"/>
      <c r="AH220" s="170"/>
      <c r="AI220" s="171"/>
      <c r="AJ220" s="170"/>
      <c r="AK220" s="178"/>
      <c r="AL220" s="170"/>
      <c r="AM220" s="178"/>
      <c r="AN220" s="170"/>
      <c r="AO220" s="178"/>
      <c r="AP220" s="170"/>
      <c r="AQ220" s="178"/>
      <c r="AR220" s="183"/>
      <c r="AS220" s="184"/>
      <c r="AT220" s="182"/>
      <c r="AU220" s="185"/>
      <c r="AV220" s="185"/>
      <c r="AW220" s="170"/>
      <c r="AX220" s="178"/>
      <c r="AY220" s="185"/>
      <c r="AZ220" s="182"/>
      <c r="BA220" s="178"/>
      <c r="BB220" s="181"/>
      <c r="BC220" s="178"/>
      <c r="BD220" s="185">
        <v>5.3140000000000001</v>
      </c>
      <c r="BE220" s="167"/>
      <c r="BF220" s="168"/>
      <c r="BG220" s="169"/>
      <c r="BH220" s="168"/>
      <c r="BI220" s="169">
        <v>5.0000000000000001E-3</v>
      </c>
      <c r="BJ220" s="168">
        <v>9.0229999999999997</v>
      </c>
      <c r="BK220" s="169"/>
      <c r="BL220" s="168"/>
      <c r="BM220" s="169"/>
      <c r="BN220" s="168"/>
      <c r="BO220" s="169">
        <v>3</v>
      </c>
      <c r="BP220" s="168">
        <v>7.2510000000000003</v>
      </c>
      <c r="BQ220" s="169"/>
      <c r="BR220" s="168"/>
      <c r="BS220" s="169">
        <v>2</v>
      </c>
      <c r="BT220" s="168">
        <v>2.2949999999999999</v>
      </c>
      <c r="BU220" s="169">
        <v>2</v>
      </c>
      <c r="BV220" s="168">
        <v>10.49</v>
      </c>
      <c r="BW220" s="169">
        <f t="shared" si="27"/>
        <v>5.3140000000000001</v>
      </c>
      <c r="BX220" s="170">
        <f t="shared" si="29"/>
        <v>16.274000000000001</v>
      </c>
      <c r="BY220" s="171">
        <f t="shared" si="30"/>
        <v>12.785</v>
      </c>
      <c r="BZ220" s="172">
        <f t="shared" si="25"/>
        <v>34.373000000000005</v>
      </c>
    </row>
    <row r="221" spans="1:78" ht="18.75" customHeight="1" x14ac:dyDescent="0.3">
      <c r="A221" s="149">
        <f t="shared" si="28"/>
        <v>207</v>
      </c>
      <c r="B221" s="210" t="s">
        <v>299</v>
      </c>
      <c r="C221" s="211">
        <v>1977</v>
      </c>
      <c r="D221" s="211">
        <v>5</v>
      </c>
      <c r="E221" s="211">
        <v>89</v>
      </c>
      <c r="F221" s="212">
        <v>4903</v>
      </c>
      <c r="G221" s="212">
        <v>4903</v>
      </c>
      <c r="H221" s="211">
        <v>6</v>
      </c>
      <c r="I221" s="176">
        <v>6.4</v>
      </c>
      <c r="J221" s="177">
        <v>6.95</v>
      </c>
      <c r="K221" s="155">
        <f t="shared" si="24"/>
        <v>392.7303</v>
      </c>
      <c r="L221" s="156">
        <f t="shared" si="26"/>
        <v>374.46834104999999</v>
      </c>
      <c r="M221" s="170">
        <v>0.01</v>
      </c>
      <c r="N221" s="178">
        <v>5.2729999999999997</v>
      </c>
      <c r="O221" s="179"/>
      <c r="P221" s="170"/>
      <c r="Q221" s="178"/>
      <c r="R221" s="180"/>
      <c r="S221" s="181"/>
      <c r="T221" s="178"/>
      <c r="U221" s="181"/>
      <c r="V221" s="178"/>
      <c r="W221" s="170"/>
      <c r="X221" s="178"/>
      <c r="Y221" s="182"/>
      <c r="Z221" s="178"/>
      <c r="AA221" s="170"/>
      <c r="AB221" s="181"/>
      <c r="AC221" s="178"/>
      <c r="AD221" s="170"/>
      <c r="AE221" s="178"/>
      <c r="AF221" s="170"/>
      <c r="AG221" s="178"/>
      <c r="AH221" s="170"/>
      <c r="AI221" s="171"/>
      <c r="AJ221" s="170"/>
      <c r="AK221" s="178"/>
      <c r="AL221" s="170"/>
      <c r="AM221" s="178"/>
      <c r="AN221" s="170">
        <v>1</v>
      </c>
      <c r="AO221" s="178">
        <v>3.6760000000000002</v>
      </c>
      <c r="AP221" s="170"/>
      <c r="AQ221" s="178"/>
      <c r="AR221" s="183">
        <v>48</v>
      </c>
      <c r="AS221" s="184">
        <v>722.7</v>
      </c>
      <c r="AT221" s="182"/>
      <c r="AU221" s="185"/>
      <c r="AV221" s="185"/>
      <c r="AW221" s="170"/>
      <c r="AX221" s="178"/>
      <c r="AY221" s="185"/>
      <c r="AZ221" s="182"/>
      <c r="BA221" s="178"/>
      <c r="BB221" s="181"/>
      <c r="BC221" s="178"/>
      <c r="BD221" s="185">
        <v>61.994999999999997</v>
      </c>
      <c r="BE221" s="167"/>
      <c r="BF221" s="168"/>
      <c r="BG221" s="169"/>
      <c r="BH221" s="168"/>
      <c r="BI221" s="169">
        <v>7.0000000000000001E-3</v>
      </c>
      <c r="BJ221" s="168">
        <v>22.044</v>
      </c>
      <c r="BK221" s="169">
        <v>5.0000000000000001E-3</v>
      </c>
      <c r="BL221" s="168">
        <v>14.39044</v>
      </c>
      <c r="BM221" s="169"/>
      <c r="BN221" s="168"/>
      <c r="BO221" s="169">
        <v>1</v>
      </c>
      <c r="BP221" s="168">
        <v>1.825</v>
      </c>
      <c r="BQ221" s="169"/>
      <c r="BR221" s="168"/>
      <c r="BS221" s="169"/>
      <c r="BT221" s="168"/>
      <c r="BU221" s="169"/>
      <c r="BV221" s="168"/>
      <c r="BW221" s="169">
        <f t="shared" si="27"/>
        <v>793.64400000000001</v>
      </c>
      <c r="BX221" s="170">
        <f t="shared" si="29"/>
        <v>38.259440000000005</v>
      </c>
      <c r="BY221" s="171">
        <f t="shared" si="30"/>
        <v>0</v>
      </c>
      <c r="BZ221" s="172">
        <f t="shared" si="25"/>
        <v>831.90344000000005</v>
      </c>
    </row>
    <row r="222" spans="1:78" ht="18.75" customHeight="1" x14ac:dyDescent="0.3">
      <c r="A222" s="149">
        <f t="shared" si="28"/>
        <v>208</v>
      </c>
      <c r="B222" s="173" t="s">
        <v>300</v>
      </c>
      <c r="C222" s="174">
        <v>1961</v>
      </c>
      <c r="D222" s="174">
        <v>3</v>
      </c>
      <c r="E222" s="174">
        <v>18</v>
      </c>
      <c r="F222" s="175">
        <v>764.4</v>
      </c>
      <c r="G222" s="175">
        <v>764.4</v>
      </c>
      <c r="H222" s="174">
        <v>2</v>
      </c>
      <c r="I222" s="176">
        <v>6.4</v>
      </c>
      <c r="J222" s="177">
        <v>6.95</v>
      </c>
      <c r="K222" s="155">
        <f t="shared" si="24"/>
        <v>61.228439999999999</v>
      </c>
      <c r="L222" s="156">
        <f t="shared" si="26"/>
        <v>58.381317539999998</v>
      </c>
      <c r="M222" s="170"/>
      <c r="N222" s="178"/>
      <c r="O222" s="179"/>
      <c r="P222" s="170">
        <v>8.9999999999999993E-3</v>
      </c>
      <c r="Q222" s="178">
        <v>14.734</v>
      </c>
      <c r="R222" s="180"/>
      <c r="S222" s="181"/>
      <c r="T222" s="178"/>
      <c r="U222" s="181"/>
      <c r="V222" s="178"/>
      <c r="W222" s="170"/>
      <c r="X222" s="178"/>
      <c r="Y222" s="182"/>
      <c r="Z222" s="178"/>
      <c r="AA222" s="170"/>
      <c r="AB222" s="181"/>
      <c r="AC222" s="178"/>
      <c r="AD222" s="170"/>
      <c r="AE222" s="178"/>
      <c r="AF222" s="170"/>
      <c r="AG222" s="178"/>
      <c r="AH222" s="170"/>
      <c r="AI222" s="171"/>
      <c r="AJ222" s="170"/>
      <c r="AK222" s="178"/>
      <c r="AL222" s="170"/>
      <c r="AM222" s="178"/>
      <c r="AN222" s="170"/>
      <c r="AO222" s="178"/>
      <c r="AP222" s="170"/>
      <c r="AQ222" s="178"/>
      <c r="AR222" s="183"/>
      <c r="AS222" s="184"/>
      <c r="AT222" s="182"/>
      <c r="AU222" s="185"/>
      <c r="AV222" s="185"/>
      <c r="AW222" s="170"/>
      <c r="AX222" s="178"/>
      <c r="AY222" s="185"/>
      <c r="AZ222" s="182"/>
      <c r="BA222" s="178"/>
      <c r="BB222" s="181"/>
      <c r="BC222" s="178"/>
      <c r="BD222" s="185">
        <v>3.512</v>
      </c>
      <c r="BE222" s="167"/>
      <c r="BF222" s="168"/>
      <c r="BG222" s="169">
        <v>2E-3</v>
      </c>
      <c r="BH222" s="168">
        <v>4.4630000000000001</v>
      </c>
      <c r="BI222" s="169"/>
      <c r="BJ222" s="168"/>
      <c r="BK222" s="169">
        <v>3.0000000000000001E-3</v>
      </c>
      <c r="BL222" s="168">
        <v>5.7204499999999996</v>
      </c>
      <c r="BM222" s="169"/>
      <c r="BN222" s="168"/>
      <c r="BO222" s="169">
        <v>4</v>
      </c>
      <c r="BP222" s="168">
        <v>5.9589999999999996</v>
      </c>
      <c r="BQ222" s="169"/>
      <c r="BR222" s="168"/>
      <c r="BS222" s="169"/>
      <c r="BT222" s="168"/>
      <c r="BU222" s="169">
        <v>2</v>
      </c>
      <c r="BV222" s="168">
        <v>11.035</v>
      </c>
      <c r="BW222" s="169">
        <f t="shared" si="27"/>
        <v>18.245999999999999</v>
      </c>
      <c r="BX222" s="170">
        <f t="shared" si="29"/>
        <v>16.14245</v>
      </c>
      <c r="BY222" s="171">
        <f t="shared" si="30"/>
        <v>11.035</v>
      </c>
      <c r="BZ222" s="172">
        <f t="shared" si="25"/>
        <v>45.423450000000003</v>
      </c>
    </row>
    <row r="223" spans="1:78" ht="18.75" customHeight="1" x14ac:dyDescent="0.3">
      <c r="A223" s="149">
        <f t="shared" si="28"/>
        <v>209</v>
      </c>
      <c r="B223" s="173" t="s">
        <v>301</v>
      </c>
      <c r="C223" s="174">
        <v>1977</v>
      </c>
      <c r="D223" s="174">
        <v>5</v>
      </c>
      <c r="E223" s="174">
        <v>90</v>
      </c>
      <c r="F223" s="175">
        <v>4887.8999999999996</v>
      </c>
      <c r="G223" s="175">
        <v>4887.8999999999996</v>
      </c>
      <c r="H223" s="174">
        <v>6</v>
      </c>
      <c r="I223" s="176">
        <v>6.4</v>
      </c>
      <c r="J223" s="177">
        <v>6.95</v>
      </c>
      <c r="K223" s="155">
        <f t="shared" si="24"/>
        <v>391.52078999999998</v>
      </c>
      <c r="L223" s="156">
        <f t="shared" si="26"/>
        <v>373.31507326499997</v>
      </c>
      <c r="M223" s="170">
        <v>3.0000000000000001E-3</v>
      </c>
      <c r="N223" s="178">
        <v>1.702</v>
      </c>
      <c r="O223" s="179"/>
      <c r="P223" s="170">
        <v>0.16600000000000001</v>
      </c>
      <c r="Q223" s="178">
        <v>95.248000000000005</v>
      </c>
      <c r="R223" s="180"/>
      <c r="S223" s="181"/>
      <c r="T223" s="178"/>
      <c r="U223" s="181"/>
      <c r="V223" s="178"/>
      <c r="W223" s="170"/>
      <c r="X223" s="178"/>
      <c r="Y223" s="182"/>
      <c r="Z223" s="178"/>
      <c r="AA223" s="170">
        <v>0.67800000000000005</v>
      </c>
      <c r="AB223" s="181">
        <v>6</v>
      </c>
      <c r="AC223" s="178">
        <v>930.28099999999995</v>
      </c>
      <c r="AD223" s="170">
        <v>8.5000000000000006E-3</v>
      </c>
      <c r="AE223" s="178">
        <v>39.496310000000001</v>
      </c>
      <c r="AF223" s="170"/>
      <c r="AG223" s="178"/>
      <c r="AH223" s="170"/>
      <c r="AI223" s="171"/>
      <c r="AJ223" s="170"/>
      <c r="AK223" s="178"/>
      <c r="AL223" s="170"/>
      <c r="AM223" s="178"/>
      <c r="AN223" s="170"/>
      <c r="AO223" s="178"/>
      <c r="AP223" s="170"/>
      <c r="AQ223" s="178"/>
      <c r="AR223" s="183">
        <v>48</v>
      </c>
      <c r="AS223" s="184">
        <v>819.2399999999999</v>
      </c>
      <c r="AT223" s="182"/>
      <c r="AU223" s="185"/>
      <c r="AV223" s="185"/>
      <c r="AW223" s="170"/>
      <c r="AX223" s="178"/>
      <c r="AY223" s="185"/>
      <c r="AZ223" s="182"/>
      <c r="BA223" s="178"/>
      <c r="BB223" s="181"/>
      <c r="BC223" s="178"/>
      <c r="BD223" s="185">
        <v>61.767000000000003</v>
      </c>
      <c r="BE223" s="167"/>
      <c r="BF223" s="168"/>
      <c r="BG223" s="169"/>
      <c r="BH223" s="168"/>
      <c r="BI223" s="169">
        <v>2E-3</v>
      </c>
      <c r="BJ223" s="168">
        <v>5.4518399999999998</v>
      </c>
      <c r="BK223" s="169">
        <f>0.0017+0.0015</f>
        <v>3.1999999999999997E-3</v>
      </c>
      <c r="BL223" s="168">
        <v>8.2986299999999993</v>
      </c>
      <c r="BM223" s="169"/>
      <c r="BN223" s="168"/>
      <c r="BO223" s="169">
        <v>3</v>
      </c>
      <c r="BP223" s="168">
        <v>4.4989999999999997</v>
      </c>
      <c r="BQ223" s="169"/>
      <c r="BR223" s="168"/>
      <c r="BS223" s="169">
        <v>1</v>
      </c>
      <c r="BT223" s="168">
        <v>1.518</v>
      </c>
      <c r="BU223" s="169"/>
      <c r="BV223" s="168"/>
      <c r="BW223" s="169">
        <f t="shared" si="27"/>
        <v>1947.7343100000001</v>
      </c>
      <c r="BX223" s="170">
        <f t="shared" si="29"/>
        <v>18.249469999999999</v>
      </c>
      <c r="BY223" s="171">
        <f t="shared" si="30"/>
        <v>1.518</v>
      </c>
      <c r="BZ223" s="172">
        <f t="shared" si="25"/>
        <v>1967.5017800000001</v>
      </c>
    </row>
    <row r="224" spans="1:78" ht="18.75" customHeight="1" x14ac:dyDescent="0.3">
      <c r="A224" s="149">
        <f t="shared" si="28"/>
        <v>210</v>
      </c>
      <c r="B224" s="173" t="s">
        <v>302</v>
      </c>
      <c r="C224" s="174" t="s">
        <v>190</v>
      </c>
      <c r="D224" s="174">
        <v>5</v>
      </c>
      <c r="E224" s="174">
        <v>80</v>
      </c>
      <c r="F224" s="175">
        <v>3563.6</v>
      </c>
      <c r="G224" s="175">
        <v>3563.6</v>
      </c>
      <c r="H224" s="174">
        <v>4</v>
      </c>
      <c r="I224" s="176">
        <v>6.4</v>
      </c>
      <c r="J224" s="177">
        <v>6.95</v>
      </c>
      <c r="K224" s="155">
        <f t="shared" ref="K224:K227" si="31">((F224*I224*6)+(F224*J224*6))/1000</f>
        <v>285.44435999999996</v>
      </c>
      <c r="L224" s="156">
        <f t="shared" si="26"/>
        <v>272.17119725999999</v>
      </c>
      <c r="M224" s="170">
        <v>2.1999999999999999E-2</v>
      </c>
      <c r="N224" s="178">
        <v>12.157</v>
      </c>
      <c r="O224" s="179"/>
      <c r="P224" s="170"/>
      <c r="Q224" s="178"/>
      <c r="R224" s="180"/>
      <c r="S224" s="181"/>
      <c r="T224" s="178"/>
      <c r="U224" s="181"/>
      <c r="V224" s="178"/>
      <c r="W224" s="170">
        <v>0.05</v>
      </c>
      <c r="X224" s="178">
        <v>48.103000000000002</v>
      </c>
      <c r="Y224" s="182"/>
      <c r="Z224" s="178"/>
      <c r="AA224" s="170"/>
      <c r="AB224" s="181"/>
      <c r="AC224" s="178"/>
      <c r="AD224" s="170"/>
      <c r="AE224" s="178"/>
      <c r="AF224" s="170"/>
      <c r="AG224" s="178"/>
      <c r="AH224" s="170"/>
      <c r="AI224" s="171"/>
      <c r="AJ224" s="170"/>
      <c r="AK224" s="178"/>
      <c r="AL224" s="170"/>
      <c r="AM224" s="178"/>
      <c r="AN224" s="170"/>
      <c r="AO224" s="178"/>
      <c r="AP224" s="170"/>
      <c r="AQ224" s="178"/>
      <c r="AR224" s="183"/>
      <c r="AS224" s="184"/>
      <c r="AT224" s="182"/>
      <c r="AU224" s="185"/>
      <c r="AV224" s="185"/>
      <c r="AW224" s="170"/>
      <c r="AX224" s="178"/>
      <c r="AY224" s="185"/>
      <c r="AZ224" s="182"/>
      <c r="BA224" s="178"/>
      <c r="BB224" s="8"/>
      <c r="BC224" s="186"/>
      <c r="BD224" s="187">
        <v>59.037999999999997</v>
      </c>
      <c r="BE224" s="167"/>
      <c r="BF224" s="168"/>
      <c r="BG224" s="169"/>
      <c r="BH224" s="168"/>
      <c r="BI224" s="169"/>
      <c r="BJ224" s="168"/>
      <c r="BK224" s="169"/>
      <c r="BL224" s="168"/>
      <c r="BM224" s="169"/>
      <c r="BN224" s="168"/>
      <c r="BO224" s="169">
        <v>4</v>
      </c>
      <c r="BP224" s="168">
        <v>4.1580000000000004</v>
      </c>
      <c r="BQ224" s="169"/>
      <c r="BR224" s="168"/>
      <c r="BS224" s="169">
        <v>1</v>
      </c>
      <c r="BT224" s="168">
        <v>1.1171199999999999</v>
      </c>
      <c r="BU224" s="169">
        <v>1</v>
      </c>
      <c r="BV224" s="168">
        <v>5.1609999999999996</v>
      </c>
      <c r="BW224" s="169">
        <f t="shared" si="27"/>
        <v>119.298</v>
      </c>
      <c r="BX224" s="170">
        <f t="shared" si="29"/>
        <v>4.1580000000000004</v>
      </c>
      <c r="BY224" s="171">
        <f t="shared" si="30"/>
        <v>6.2781199999999995</v>
      </c>
      <c r="BZ224" s="172">
        <f t="shared" si="25"/>
        <v>129.73411999999999</v>
      </c>
    </row>
    <row r="225" spans="1:80" ht="18.75" customHeight="1" x14ac:dyDescent="0.3">
      <c r="A225" s="149">
        <f t="shared" si="28"/>
        <v>211</v>
      </c>
      <c r="B225" s="173" t="s">
        <v>303</v>
      </c>
      <c r="C225" s="174">
        <v>1972</v>
      </c>
      <c r="D225" s="174">
        <v>5</v>
      </c>
      <c r="E225" s="174">
        <v>119</v>
      </c>
      <c r="F225" s="175">
        <v>5788.9</v>
      </c>
      <c r="G225" s="175">
        <v>5788.9</v>
      </c>
      <c r="H225" s="174">
        <v>8</v>
      </c>
      <c r="I225" s="176">
        <v>6.4</v>
      </c>
      <c r="J225" s="177">
        <v>6.95</v>
      </c>
      <c r="K225" s="155">
        <f t="shared" si="31"/>
        <v>463.69089000000002</v>
      </c>
      <c r="L225" s="156">
        <f t="shared" si="26"/>
        <v>442.12926361500001</v>
      </c>
      <c r="M225" s="170">
        <v>2.1000000000000001E-2</v>
      </c>
      <c r="N225" s="178">
        <v>11.384</v>
      </c>
      <c r="O225" s="179"/>
      <c r="P225" s="170">
        <v>5.5E-2</v>
      </c>
      <c r="Q225" s="178">
        <v>39.442</v>
      </c>
      <c r="R225" s="180"/>
      <c r="S225" s="181"/>
      <c r="T225" s="178"/>
      <c r="U225" s="181">
        <v>3.0000000000000001E-3</v>
      </c>
      <c r="V225" s="178">
        <v>10.76272</v>
      </c>
      <c r="W225" s="170"/>
      <c r="X225" s="178"/>
      <c r="Y225" s="182"/>
      <c r="Z225" s="178"/>
      <c r="AA225" s="170"/>
      <c r="AB225" s="181"/>
      <c r="AC225" s="178"/>
      <c r="AD225" s="170"/>
      <c r="AE225" s="178"/>
      <c r="AF225" s="170"/>
      <c r="AG225" s="178"/>
      <c r="AH225" s="170"/>
      <c r="AI225" s="171"/>
      <c r="AJ225" s="170"/>
      <c r="AK225" s="178"/>
      <c r="AL225" s="170"/>
      <c r="AM225" s="178"/>
      <c r="AN225" s="170">
        <v>1</v>
      </c>
      <c r="AO225" s="178">
        <v>1.9430000000000001</v>
      </c>
      <c r="AP225" s="170"/>
      <c r="AQ225" s="178"/>
      <c r="AR225" s="183"/>
      <c r="AS225" s="184"/>
      <c r="AT225" s="182"/>
      <c r="AU225" s="185"/>
      <c r="AV225" s="185"/>
      <c r="AW225" s="170"/>
      <c r="AX225" s="178"/>
      <c r="AY225" s="185"/>
      <c r="AZ225" s="182"/>
      <c r="BA225" s="178"/>
      <c r="BB225" s="181"/>
      <c r="BC225" s="178"/>
      <c r="BD225" s="185">
        <v>6.2080000000000002</v>
      </c>
      <c r="BE225" s="167"/>
      <c r="BF225" s="168"/>
      <c r="BG225" s="169">
        <v>1E-3</v>
      </c>
      <c r="BH225" s="168">
        <v>2.2559999999999998</v>
      </c>
      <c r="BI225" s="169">
        <v>1.2E-2</v>
      </c>
      <c r="BJ225" s="168">
        <v>26.931000000000001</v>
      </c>
      <c r="BK225" s="169">
        <v>1E-3</v>
      </c>
      <c r="BL225" s="168">
        <v>3.5652300000000001</v>
      </c>
      <c r="BM225" s="169"/>
      <c r="BN225" s="168"/>
      <c r="BO225" s="169">
        <v>12</v>
      </c>
      <c r="BP225" s="168">
        <v>18.882000000000001</v>
      </c>
      <c r="BQ225" s="169"/>
      <c r="BR225" s="168"/>
      <c r="BS225" s="169"/>
      <c r="BT225" s="168"/>
      <c r="BU225" s="169">
        <v>2</v>
      </c>
      <c r="BV225" s="168">
        <v>10.451000000000001</v>
      </c>
      <c r="BW225" s="169">
        <f t="shared" si="27"/>
        <v>69.739720000000005</v>
      </c>
      <c r="BX225" s="170">
        <f t="shared" si="29"/>
        <v>51.634230000000002</v>
      </c>
      <c r="BY225" s="171">
        <f t="shared" si="30"/>
        <v>10.451000000000001</v>
      </c>
      <c r="BZ225" s="172">
        <f t="shared" si="25"/>
        <v>131.82495</v>
      </c>
    </row>
    <row r="226" spans="1:80" ht="18.75" customHeight="1" x14ac:dyDescent="0.3">
      <c r="A226" s="149">
        <f t="shared" si="28"/>
        <v>212</v>
      </c>
      <c r="B226" s="173" t="s">
        <v>304</v>
      </c>
      <c r="C226" s="174">
        <v>1971</v>
      </c>
      <c r="D226" s="174">
        <v>5</v>
      </c>
      <c r="E226" s="174">
        <v>90</v>
      </c>
      <c r="F226" s="175">
        <v>4429.2</v>
      </c>
      <c r="G226" s="175">
        <v>4429.2</v>
      </c>
      <c r="H226" s="174">
        <v>6</v>
      </c>
      <c r="I226" s="176">
        <v>6.4</v>
      </c>
      <c r="J226" s="177">
        <v>6.95</v>
      </c>
      <c r="K226" s="155">
        <f t="shared" si="31"/>
        <v>354.77891999999997</v>
      </c>
      <c r="L226" s="156">
        <f t="shared" si="26"/>
        <v>338.28170022</v>
      </c>
      <c r="M226" s="170"/>
      <c r="N226" s="178"/>
      <c r="O226" s="179"/>
      <c r="P226" s="170"/>
      <c r="Q226" s="178"/>
      <c r="R226" s="180"/>
      <c r="S226" s="181"/>
      <c r="T226" s="178"/>
      <c r="U226" s="181"/>
      <c r="V226" s="178"/>
      <c r="W226" s="170">
        <v>0.05</v>
      </c>
      <c r="X226" s="178">
        <v>49.661999999999999</v>
      </c>
      <c r="Y226" s="182"/>
      <c r="Z226" s="178"/>
      <c r="AA226" s="170"/>
      <c r="AB226" s="181"/>
      <c r="AC226" s="178"/>
      <c r="AD226" s="170"/>
      <c r="AE226" s="178"/>
      <c r="AF226" s="170"/>
      <c r="AG226" s="178"/>
      <c r="AH226" s="170"/>
      <c r="AI226" s="171"/>
      <c r="AJ226" s="170"/>
      <c r="AK226" s="178"/>
      <c r="AL226" s="170"/>
      <c r="AM226" s="178"/>
      <c r="AN226" s="170"/>
      <c r="AO226" s="178"/>
      <c r="AP226" s="170"/>
      <c r="AQ226" s="178"/>
      <c r="AR226" s="183">
        <v>9</v>
      </c>
      <c r="AS226" s="184">
        <v>160.73400000000001</v>
      </c>
      <c r="AT226" s="182"/>
      <c r="AU226" s="185"/>
      <c r="AV226" s="185"/>
      <c r="AW226" s="170">
        <v>1</v>
      </c>
      <c r="AX226" s="178">
        <v>2.5030000000000001</v>
      </c>
      <c r="AY226" s="185"/>
      <c r="AZ226" s="182"/>
      <c r="BA226" s="178"/>
      <c r="BB226" s="181">
        <v>15</v>
      </c>
      <c r="BC226" s="178">
        <v>9.5039999999999996</v>
      </c>
      <c r="BD226" s="185">
        <v>61.704000000000001</v>
      </c>
      <c r="BE226" s="167"/>
      <c r="BF226" s="168"/>
      <c r="BG226" s="169">
        <v>6.0000000000000001E-3</v>
      </c>
      <c r="BH226" s="168">
        <v>14.927</v>
      </c>
      <c r="BI226" s="169">
        <v>0.01</v>
      </c>
      <c r="BJ226" s="168">
        <v>20.614000000000001</v>
      </c>
      <c r="BK226" s="169">
        <v>4.0000000000000001E-3</v>
      </c>
      <c r="BL226" s="168">
        <v>7.9298799999999998</v>
      </c>
      <c r="BM226" s="169"/>
      <c r="BN226" s="168"/>
      <c r="BO226" s="169">
        <v>10</v>
      </c>
      <c r="BP226" s="168">
        <v>12.680999999999999</v>
      </c>
      <c r="BQ226" s="169"/>
      <c r="BR226" s="168"/>
      <c r="BS226" s="169"/>
      <c r="BT226" s="168"/>
      <c r="BU226" s="169">
        <v>1</v>
      </c>
      <c r="BV226" s="168">
        <v>5.2350000000000003</v>
      </c>
      <c r="BW226" s="169">
        <f t="shared" si="27"/>
        <v>284.10699999999997</v>
      </c>
      <c r="BX226" s="170">
        <f t="shared" si="29"/>
        <v>56.151879999999991</v>
      </c>
      <c r="BY226" s="171">
        <f t="shared" si="30"/>
        <v>5.2350000000000003</v>
      </c>
      <c r="BZ226" s="172">
        <f t="shared" si="25"/>
        <v>345.49387999999999</v>
      </c>
    </row>
    <row r="227" spans="1:80" ht="18" customHeight="1" thickBot="1" x14ac:dyDescent="0.35">
      <c r="A227" s="149">
        <f t="shared" si="28"/>
        <v>213</v>
      </c>
      <c r="B227" s="210" t="s">
        <v>305</v>
      </c>
      <c r="C227" s="211">
        <v>1967</v>
      </c>
      <c r="D227" s="211">
        <v>5</v>
      </c>
      <c r="E227" s="211">
        <v>80</v>
      </c>
      <c r="F227" s="212">
        <v>3539.51</v>
      </c>
      <c r="G227" s="212">
        <v>3539.51</v>
      </c>
      <c r="H227" s="211">
        <v>4</v>
      </c>
      <c r="I227" s="176">
        <v>6.4</v>
      </c>
      <c r="J227" s="177">
        <v>6.95</v>
      </c>
      <c r="K227" s="155">
        <f t="shared" si="31"/>
        <v>283.51475100000005</v>
      </c>
      <c r="L227" s="156">
        <f t="shared" si="26"/>
        <v>270.33131507850004</v>
      </c>
      <c r="M227" s="213"/>
      <c r="N227" s="214"/>
      <c r="O227" s="215"/>
      <c r="P227" s="213"/>
      <c r="Q227" s="214"/>
      <c r="R227" s="216"/>
      <c r="S227" s="217"/>
      <c r="T227" s="214"/>
      <c r="U227" s="217"/>
      <c r="V227" s="214"/>
      <c r="W227" s="213"/>
      <c r="X227" s="214"/>
      <c r="Y227" s="218"/>
      <c r="Z227" s="214"/>
      <c r="AA227" s="213"/>
      <c r="AB227" s="217"/>
      <c r="AC227" s="214"/>
      <c r="AD227" s="213"/>
      <c r="AE227" s="214"/>
      <c r="AF227" s="213"/>
      <c r="AG227" s="214"/>
      <c r="AH227" s="213">
        <v>6</v>
      </c>
      <c r="AI227" s="219">
        <v>3.7589999999999999</v>
      </c>
      <c r="AJ227" s="213"/>
      <c r="AK227" s="214"/>
      <c r="AL227" s="213"/>
      <c r="AM227" s="214"/>
      <c r="AN227" s="213"/>
      <c r="AO227" s="214"/>
      <c r="AP227" s="213"/>
      <c r="AQ227" s="214"/>
      <c r="AR227" s="220">
        <v>5</v>
      </c>
      <c r="AS227" s="221">
        <v>24.596</v>
      </c>
      <c r="AT227" s="218"/>
      <c r="AU227" s="222"/>
      <c r="AV227" s="222"/>
      <c r="AW227" s="213"/>
      <c r="AX227" s="214"/>
      <c r="AY227" s="222"/>
      <c r="AZ227" s="218"/>
      <c r="BA227" s="214"/>
      <c r="BB227" s="217"/>
      <c r="BC227" s="214"/>
      <c r="BD227" s="222">
        <v>7.085</v>
      </c>
      <c r="BE227" s="223"/>
      <c r="BF227" s="224"/>
      <c r="BG227" s="225">
        <v>1E-3</v>
      </c>
      <c r="BH227" s="224">
        <v>2.133</v>
      </c>
      <c r="BI227" s="225">
        <v>6.0000000000000001E-3</v>
      </c>
      <c r="BJ227" s="224">
        <v>16.538</v>
      </c>
      <c r="BK227" s="225">
        <v>6.5000000000000006E-3</v>
      </c>
      <c r="BL227" s="224">
        <v>22.048999999999999</v>
      </c>
      <c r="BM227" s="225"/>
      <c r="BN227" s="224"/>
      <c r="BO227" s="225">
        <v>17</v>
      </c>
      <c r="BP227" s="224">
        <v>17.273</v>
      </c>
      <c r="BQ227" s="225"/>
      <c r="BR227" s="224"/>
      <c r="BS227" s="225">
        <v>1</v>
      </c>
      <c r="BT227" s="224">
        <v>1.107</v>
      </c>
      <c r="BU227" s="225">
        <v>1</v>
      </c>
      <c r="BV227" s="224">
        <v>6.4171100000000001</v>
      </c>
      <c r="BW227" s="169">
        <f t="shared" si="27"/>
        <v>35.44</v>
      </c>
      <c r="BX227" s="170">
        <f t="shared" si="29"/>
        <v>57.992999999999995</v>
      </c>
      <c r="BY227" s="171">
        <f t="shared" si="30"/>
        <v>7.5241100000000003</v>
      </c>
      <c r="BZ227" s="172">
        <f t="shared" si="25"/>
        <v>100.95711</v>
      </c>
    </row>
    <row r="228" spans="1:80" ht="30" customHeight="1" thickBot="1" x14ac:dyDescent="0.35">
      <c r="A228" s="226" t="s">
        <v>306</v>
      </c>
      <c r="B228" s="227"/>
      <c r="C228" s="228"/>
      <c r="D228" s="229"/>
      <c r="E228" s="229">
        <f>SUM(E10:E227)</f>
        <v>13547</v>
      </c>
      <c r="F228" s="230">
        <f>SUM(F10:F227)</f>
        <v>704367.44000000018</v>
      </c>
      <c r="G228" s="230">
        <f>SUM(G10:G227)</f>
        <v>704367.44000000018</v>
      </c>
      <c r="H228" s="229">
        <f>SUM(H10:H227)</f>
        <v>792</v>
      </c>
      <c r="I228" s="231"/>
      <c r="J228" s="232"/>
      <c r="K228" s="233">
        <f>SUM(K10:K227)</f>
        <v>56210.794172999958</v>
      </c>
      <c r="L228" s="233">
        <f>SUM(L10:L227)</f>
        <v>53596.992243955552</v>
      </c>
      <c r="M228" s="234">
        <f>SUM(M10:M227)</f>
        <v>0.87290000000000045</v>
      </c>
      <c r="N228" s="235">
        <f t="shared" ref="N228:BZ228" si="32">SUM(N10:N227)</f>
        <v>1067.4811399999996</v>
      </c>
      <c r="O228" s="236">
        <f t="shared" si="32"/>
        <v>0</v>
      </c>
      <c r="P228" s="234">
        <f t="shared" si="32"/>
        <v>3.8344999999999998</v>
      </c>
      <c r="Q228" s="235">
        <f t="shared" si="32"/>
        <v>4306.6610000000001</v>
      </c>
      <c r="R228" s="237">
        <f t="shared" si="32"/>
        <v>14</v>
      </c>
      <c r="S228" s="238">
        <f t="shared" si="32"/>
        <v>2.7E-2</v>
      </c>
      <c r="T228" s="235">
        <f t="shared" si="32"/>
        <v>80.450489999999988</v>
      </c>
      <c r="U228" s="238">
        <f t="shared" si="32"/>
        <v>0.16300000000000001</v>
      </c>
      <c r="V228" s="235">
        <f t="shared" si="32"/>
        <v>343.82012000000003</v>
      </c>
      <c r="W228" s="234">
        <f t="shared" si="32"/>
        <v>4.5439999999999996</v>
      </c>
      <c r="X228" s="235">
        <f t="shared" si="32"/>
        <v>2629.3982249999999</v>
      </c>
      <c r="Y228" s="234">
        <f t="shared" si="32"/>
        <v>13</v>
      </c>
      <c r="Z228" s="235">
        <f t="shared" si="32"/>
        <v>1256.3630000000001</v>
      </c>
      <c r="AA228" s="234">
        <f t="shared" si="32"/>
        <v>11.979500000000003</v>
      </c>
      <c r="AB228" s="239">
        <f t="shared" si="32"/>
        <v>109</v>
      </c>
      <c r="AC228" s="235">
        <f t="shared" si="32"/>
        <v>20389.064339999997</v>
      </c>
      <c r="AD228" s="234">
        <f t="shared" si="32"/>
        <v>8.9499999999999996E-2</v>
      </c>
      <c r="AE228" s="235">
        <f t="shared" si="32"/>
        <v>85.1815</v>
      </c>
      <c r="AF228" s="234">
        <f t="shared" si="32"/>
        <v>5.0530000000000012E-2</v>
      </c>
      <c r="AG228" s="235">
        <f t="shared" si="32"/>
        <v>116.76927000000001</v>
      </c>
      <c r="AH228" s="234">
        <f t="shared" si="32"/>
        <v>205</v>
      </c>
      <c r="AI228" s="239">
        <f t="shared" si="32"/>
        <v>268.36418000000009</v>
      </c>
      <c r="AJ228" s="234">
        <f t="shared" si="32"/>
        <v>0</v>
      </c>
      <c r="AK228" s="235">
        <f t="shared" si="32"/>
        <v>0</v>
      </c>
      <c r="AL228" s="234">
        <f t="shared" si="32"/>
        <v>3.4500000000000003E-2</v>
      </c>
      <c r="AM228" s="235">
        <f t="shared" si="32"/>
        <v>86.157489999999996</v>
      </c>
      <c r="AN228" s="234">
        <f t="shared" si="32"/>
        <v>112</v>
      </c>
      <c r="AO228" s="235">
        <f t="shared" si="32"/>
        <v>462.18399999999997</v>
      </c>
      <c r="AP228" s="234">
        <f t="shared" si="32"/>
        <v>3</v>
      </c>
      <c r="AQ228" s="235">
        <f t="shared" si="32"/>
        <v>73.001000000000005</v>
      </c>
      <c r="AR228" s="234">
        <f t="shared" si="32"/>
        <v>400</v>
      </c>
      <c r="AS228" s="235">
        <f t="shared" si="32"/>
        <v>4706.0010700000003</v>
      </c>
      <c r="AT228" s="234">
        <f t="shared" si="32"/>
        <v>19.55575</v>
      </c>
      <c r="AU228" s="240">
        <f t="shared" si="32"/>
        <v>0</v>
      </c>
      <c r="AV228" s="241">
        <f t="shared" si="32"/>
        <v>0</v>
      </c>
      <c r="AW228" s="234">
        <f t="shared" si="32"/>
        <v>18</v>
      </c>
      <c r="AX228" s="235">
        <f t="shared" si="32"/>
        <v>118.90752000000001</v>
      </c>
      <c r="AY228" s="241">
        <f t="shared" si="32"/>
        <v>0</v>
      </c>
      <c r="AZ228" s="234">
        <f t="shared" si="32"/>
        <v>0.4829</v>
      </c>
      <c r="BA228" s="235">
        <f t="shared" si="32"/>
        <v>1153.1267601804652</v>
      </c>
      <c r="BB228" s="234">
        <f t="shared" si="32"/>
        <v>556</v>
      </c>
      <c r="BC228" s="235">
        <f t="shared" si="32"/>
        <v>395.10097999999994</v>
      </c>
      <c r="BD228" s="241">
        <f t="shared" si="32"/>
        <v>5183.0246099999968</v>
      </c>
      <c r="BE228" s="234">
        <f t="shared" si="32"/>
        <v>0.40640000000000015</v>
      </c>
      <c r="BF228" s="235">
        <f t="shared" si="32"/>
        <v>973.61546000000033</v>
      </c>
      <c r="BG228" s="234">
        <f t="shared" si="32"/>
        <v>0.4281000000000002</v>
      </c>
      <c r="BH228" s="235">
        <f t="shared" si="32"/>
        <v>1079.75595</v>
      </c>
      <c r="BI228" s="234">
        <f t="shared" si="32"/>
        <v>0.99550000000000005</v>
      </c>
      <c r="BJ228" s="235">
        <f t="shared" si="32"/>
        <v>2433.26611</v>
      </c>
      <c r="BK228" s="234">
        <f t="shared" si="32"/>
        <v>0.54600000000000015</v>
      </c>
      <c r="BL228" s="235">
        <f t="shared" si="32"/>
        <v>1165.83068</v>
      </c>
      <c r="BM228" s="234">
        <f>SUM(BM10:BM227)</f>
        <v>134</v>
      </c>
      <c r="BN228" s="235">
        <f>SUM(BN10:BN227)</f>
        <v>711.25572000000011</v>
      </c>
      <c r="BO228" s="234">
        <f t="shared" si="32"/>
        <v>1476</v>
      </c>
      <c r="BP228" s="235">
        <f t="shared" si="32"/>
        <v>2548.5651980000016</v>
      </c>
      <c r="BQ228" s="234">
        <f t="shared" si="32"/>
        <v>0.72900000000000009</v>
      </c>
      <c r="BR228" s="235">
        <f t="shared" si="32"/>
        <v>291.28201999999993</v>
      </c>
      <c r="BS228" s="234">
        <f t="shared" si="32"/>
        <v>763</v>
      </c>
      <c r="BT228" s="235">
        <f t="shared" si="32"/>
        <v>1195.13751</v>
      </c>
      <c r="BU228" s="234">
        <f t="shared" si="32"/>
        <v>166</v>
      </c>
      <c r="BV228" s="235">
        <f t="shared" si="32"/>
        <v>909.17507999999975</v>
      </c>
      <c r="BW228" s="241">
        <f t="shared" si="32"/>
        <v>42740.612445180479</v>
      </c>
      <c r="BX228" s="241">
        <f t="shared" si="32"/>
        <v>8912.2891180000006</v>
      </c>
      <c r="BY228" s="241">
        <f t="shared" si="32"/>
        <v>2395.5946100000001</v>
      </c>
      <c r="BZ228" s="240">
        <f t="shared" si="32"/>
        <v>54048.496173180494</v>
      </c>
      <c r="CB228" s="242"/>
    </row>
    <row r="229" spans="1:80" x14ac:dyDescent="0.3">
      <c r="I229" s="242"/>
      <c r="J229" s="242"/>
      <c r="K229" s="242"/>
      <c r="L229" s="242"/>
      <c r="BO229" s="242"/>
      <c r="BP229" s="242"/>
    </row>
    <row r="230" spans="1:80" x14ac:dyDescent="0.3">
      <c r="I230" s="242"/>
      <c r="J230" s="242"/>
      <c r="K230" s="242"/>
      <c r="L230" s="242"/>
      <c r="M230" s="244"/>
    </row>
    <row r="231" spans="1:80" x14ac:dyDescent="0.3">
      <c r="B231" s="250" t="s">
        <v>308</v>
      </c>
      <c r="G231" s="245"/>
      <c r="I231" s="246"/>
    </row>
    <row r="232" spans="1:80" x14ac:dyDescent="0.3">
      <c r="I232" s="246"/>
      <c r="BA232">
        <f>1490-210</f>
        <v>1280</v>
      </c>
      <c r="BB232">
        <f>1124.294-324.648</f>
        <v>799.64600000000007</v>
      </c>
    </row>
    <row r="233" spans="1:80" x14ac:dyDescent="0.3">
      <c r="I233" s="247"/>
      <c r="J233" s="247"/>
    </row>
    <row r="234" spans="1:80" x14ac:dyDescent="0.3">
      <c r="I234" s="246"/>
    </row>
    <row r="235" spans="1:80" x14ac:dyDescent="0.3">
      <c r="I235" s="246"/>
    </row>
    <row r="236" spans="1:80" x14ac:dyDescent="0.3">
      <c r="I236" s="246"/>
    </row>
    <row r="237" spans="1:80" x14ac:dyDescent="0.3">
      <c r="I237" s="246"/>
    </row>
  </sheetData>
  <autoFilter ref="A9:BZ228" xr:uid="{00000000-0009-0000-0000-000000000000}"/>
  <mergeCells count="50">
    <mergeCell ref="A228:B228"/>
    <mergeCell ref="I233:J233"/>
    <mergeCell ref="BX5:BX7"/>
    <mergeCell ref="BY5:BY7"/>
    <mergeCell ref="BZ5:BZ7"/>
    <mergeCell ref="K6:K7"/>
    <mergeCell ref="L6:L7"/>
    <mergeCell ref="BM5:BN7"/>
    <mergeCell ref="BO5:BP7"/>
    <mergeCell ref="BQ5:BR7"/>
    <mergeCell ref="BS5:BT7"/>
    <mergeCell ref="BU5:BV7"/>
    <mergeCell ref="BW5:BW7"/>
    <mergeCell ref="BB5:BC7"/>
    <mergeCell ref="BD5:BD7"/>
    <mergeCell ref="BE5:BF7"/>
    <mergeCell ref="BG5:BH7"/>
    <mergeCell ref="BI5:BJ7"/>
    <mergeCell ref="BK5:BL7"/>
    <mergeCell ref="AT5:AT7"/>
    <mergeCell ref="AU5:AU7"/>
    <mergeCell ref="AV5:AV7"/>
    <mergeCell ref="AW5:AX7"/>
    <mergeCell ref="AY5:AY7"/>
    <mergeCell ref="AZ5:BA7"/>
    <mergeCell ref="AH5:AI7"/>
    <mergeCell ref="AJ5:AK7"/>
    <mergeCell ref="AL5:AM7"/>
    <mergeCell ref="AN5:AO7"/>
    <mergeCell ref="AP5:AQ7"/>
    <mergeCell ref="AR5:AS7"/>
    <mergeCell ref="U5:V7"/>
    <mergeCell ref="W5:X7"/>
    <mergeCell ref="Y5:Z7"/>
    <mergeCell ref="AA5:AC7"/>
    <mergeCell ref="AD5:AE7"/>
    <mergeCell ref="AF5:AG7"/>
    <mergeCell ref="H5:H8"/>
    <mergeCell ref="I5:L5"/>
    <mergeCell ref="M5:N7"/>
    <mergeCell ref="O5:O7"/>
    <mergeCell ref="P5:Q7"/>
    <mergeCell ref="R5:T7"/>
    <mergeCell ref="A4:F4"/>
    <mergeCell ref="A5:A8"/>
    <mergeCell ref="B5:B8"/>
    <mergeCell ref="C5:C8"/>
    <mergeCell ref="D5:D8"/>
    <mergeCell ref="E5:E8"/>
    <mergeCell ref="F5:F8"/>
  </mergeCells>
  <dataValidations count="1">
    <dataValidation type="custom" allowBlank="1" showInputMessage="1" showErrorMessage="1" errorTitle="Ошибка!" error="Округлите до целых!" sqref="HV65499:HV65535 RR65499:RR65535 ABN65499:ABN65535 ALJ65499:ALJ65535 AVF65499:AVF65535 BFB65499:BFB65535 BOX65499:BOX65535 BYT65499:BYT65535 CIP65499:CIP65535 CSL65499:CSL65535 DCH65499:DCH65535 DMD65499:DMD65535 DVZ65499:DVZ65535 EFV65499:EFV65535 EPR65499:EPR65535 EZN65499:EZN65535 FJJ65499:FJJ65535 FTF65499:FTF65535 GDB65499:GDB65535 GMX65499:GMX65535 GWT65499:GWT65535 HGP65499:HGP65535 HQL65499:HQL65535 IAH65499:IAH65535 IKD65499:IKD65535 ITZ65499:ITZ65535 JDV65499:JDV65535 JNR65499:JNR65535 JXN65499:JXN65535 KHJ65499:KHJ65535 KRF65499:KRF65535 LBB65499:LBB65535 LKX65499:LKX65535 LUT65499:LUT65535 MEP65499:MEP65535 MOL65499:MOL65535 MYH65499:MYH65535 NID65499:NID65535 NRZ65499:NRZ65535 OBV65499:OBV65535 OLR65499:OLR65535 OVN65499:OVN65535 PFJ65499:PFJ65535 PPF65499:PPF65535 PZB65499:PZB65535 QIX65499:QIX65535 QST65499:QST65535 RCP65499:RCP65535 RML65499:RML65535 RWH65499:RWH65535 SGD65499:SGD65535 SPZ65499:SPZ65535 SZV65499:SZV65535 TJR65499:TJR65535 TTN65499:TTN65535 UDJ65499:UDJ65535 UNF65499:UNF65535 UXB65499:UXB65535 VGX65499:VGX65535 VQT65499:VQT65535 WAP65499:WAP65535 WKL65499:WKL65535 WUH65499:WUH65535 HV131035:HV131071 RR131035:RR131071 ABN131035:ABN131071 ALJ131035:ALJ131071 AVF131035:AVF131071 BFB131035:BFB131071 BOX131035:BOX131071 BYT131035:BYT131071 CIP131035:CIP131071 CSL131035:CSL131071 DCH131035:DCH131071 DMD131035:DMD131071 DVZ131035:DVZ131071 EFV131035:EFV131071 EPR131035:EPR131071 EZN131035:EZN131071 FJJ131035:FJJ131071 FTF131035:FTF131071 GDB131035:GDB131071 GMX131035:GMX131071 GWT131035:GWT131071 HGP131035:HGP131071 HQL131035:HQL131071 IAH131035:IAH131071 IKD131035:IKD131071 ITZ131035:ITZ131071 JDV131035:JDV131071 JNR131035:JNR131071 JXN131035:JXN131071 KHJ131035:KHJ131071 KRF131035:KRF131071 LBB131035:LBB131071 LKX131035:LKX131071 LUT131035:LUT131071 MEP131035:MEP131071 MOL131035:MOL131071 MYH131035:MYH131071 NID131035:NID131071 NRZ131035:NRZ131071 OBV131035:OBV131071 OLR131035:OLR131071 OVN131035:OVN131071 PFJ131035:PFJ131071 PPF131035:PPF131071 PZB131035:PZB131071 QIX131035:QIX131071 QST131035:QST131071 RCP131035:RCP131071 RML131035:RML131071 RWH131035:RWH131071 SGD131035:SGD131071 SPZ131035:SPZ131071 SZV131035:SZV131071 TJR131035:TJR131071 TTN131035:TTN131071 UDJ131035:UDJ131071 UNF131035:UNF131071 UXB131035:UXB131071 VGX131035:VGX131071 VQT131035:VQT131071 WAP131035:WAP131071 WKL131035:WKL131071 WUH131035:WUH131071 HV196571:HV196607 RR196571:RR196607 ABN196571:ABN196607 ALJ196571:ALJ196607 AVF196571:AVF196607 BFB196571:BFB196607 BOX196571:BOX196607 BYT196571:BYT196607 CIP196571:CIP196607 CSL196571:CSL196607 DCH196571:DCH196607 DMD196571:DMD196607 DVZ196571:DVZ196607 EFV196571:EFV196607 EPR196571:EPR196607 EZN196571:EZN196607 FJJ196571:FJJ196607 FTF196571:FTF196607 GDB196571:GDB196607 GMX196571:GMX196607 GWT196571:GWT196607 HGP196571:HGP196607 HQL196571:HQL196607 IAH196571:IAH196607 IKD196571:IKD196607 ITZ196571:ITZ196607 JDV196571:JDV196607 JNR196571:JNR196607 JXN196571:JXN196607 KHJ196571:KHJ196607 KRF196571:KRF196607 LBB196571:LBB196607 LKX196571:LKX196607 LUT196571:LUT196607 MEP196571:MEP196607 MOL196571:MOL196607 MYH196571:MYH196607 NID196571:NID196607 NRZ196571:NRZ196607 OBV196571:OBV196607 OLR196571:OLR196607 OVN196571:OVN196607 PFJ196571:PFJ196607 PPF196571:PPF196607 PZB196571:PZB196607 QIX196571:QIX196607 QST196571:QST196607 RCP196571:RCP196607 RML196571:RML196607 RWH196571:RWH196607 SGD196571:SGD196607 SPZ196571:SPZ196607 SZV196571:SZV196607 TJR196571:TJR196607 TTN196571:TTN196607 UDJ196571:UDJ196607 UNF196571:UNF196607 UXB196571:UXB196607 VGX196571:VGX196607 VQT196571:VQT196607 WAP196571:WAP196607 WKL196571:WKL196607 WUH196571:WUH196607 HV262107:HV262143 RR262107:RR262143 ABN262107:ABN262143 ALJ262107:ALJ262143 AVF262107:AVF262143 BFB262107:BFB262143 BOX262107:BOX262143 BYT262107:BYT262143 CIP262107:CIP262143 CSL262107:CSL262143 DCH262107:DCH262143 DMD262107:DMD262143 DVZ262107:DVZ262143 EFV262107:EFV262143 EPR262107:EPR262143 EZN262107:EZN262143 FJJ262107:FJJ262143 FTF262107:FTF262143 GDB262107:GDB262143 GMX262107:GMX262143 GWT262107:GWT262143 HGP262107:HGP262143 HQL262107:HQL262143 IAH262107:IAH262143 IKD262107:IKD262143 ITZ262107:ITZ262143 JDV262107:JDV262143 JNR262107:JNR262143 JXN262107:JXN262143 KHJ262107:KHJ262143 KRF262107:KRF262143 LBB262107:LBB262143 LKX262107:LKX262143 LUT262107:LUT262143 MEP262107:MEP262143 MOL262107:MOL262143 MYH262107:MYH262143 NID262107:NID262143 NRZ262107:NRZ262143 OBV262107:OBV262143 OLR262107:OLR262143 OVN262107:OVN262143 PFJ262107:PFJ262143 PPF262107:PPF262143 PZB262107:PZB262143 QIX262107:QIX262143 QST262107:QST262143 RCP262107:RCP262143 RML262107:RML262143 RWH262107:RWH262143 SGD262107:SGD262143 SPZ262107:SPZ262143 SZV262107:SZV262143 TJR262107:TJR262143 TTN262107:TTN262143 UDJ262107:UDJ262143 UNF262107:UNF262143 UXB262107:UXB262143 VGX262107:VGX262143 VQT262107:VQT262143 WAP262107:WAP262143 WKL262107:WKL262143 WUH262107:WUH262143 HV327643:HV327679 RR327643:RR327679 ABN327643:ABN327679 ALJ327643:ALJ327679 AVF327643:AVF327679 BFB327643:BFB327679 BOX327643:BOX327679 BYT327643:BYT327679 CIP327643:CIP327679 CSL327643:CSL327679 DCH327643:DCH327679 DMD327643:DMD327679 DVZ327643:DVZ327679 EFV327643:EFV327679 EPR327643:EPR327679 EZN327643:EZN327679 FJJ327643:FJJ327679 FTF327643:FTF327679 GDB327643:GDB327679 GMX327643:GMX327679 GWT327643:GWT327679 HGP327643:HGP327679 HQL327643:HQL327679 IAH327643:IAH327679 IKD327643:IKD327679 ITZ327643:ITZ327679 JDV327643:JDV327679 JNR327643:JNR327679 JXN327643:JXN327679 KHJ327643:KHJ327679 KRF327643:KRF327679 LBB327643:LBB327679 LKX327643:LKX327679 LUT327643:LUT327679 MEP327643:MEP327679 MOL327643:MOL327679 MYH327643:MYH327679 NID327643:NID327679 NRZ327643:NRZ327679 OBV327643:OBV327679 OLR327643:OLR327679 OVN327643:OVN327679 PFJ327643:PFJ327679 PPF327643:PPF327679 PZB327643:PZB327679 QIX327643:QIX327679 QST327643:QST327679 RCP327643:RCP327679 RML327643:RML327679 RWH327643:RWH327679 SGD327643:SGD327679 SPZ327643:SPZ327679 SZV327643:SZV327679 TJR327643:TJR327679 TTN327643:TTN327679 UDJ327643:UDJ327679 UNF327643:UNF327679 UXB327643:UXB327679 VGX327643:VGX327679 VQT327643:VQT327679 WAP327643:WAP327679 WKL327643:WKL327679 WUH327643:WUH327679 HV393179:HV393215 RR393179:RR393215 ABN393179:ABN393215 ALJ393179:ALJ393215 AVF393179:AVF393215 BFB393179:BFB393215 BOX393179:BOX393215 BYT393179:BYT393215 CIP393179:CIP393215 CSL393179:CSL393215 DCH393179:DCH393215 DMD393179:DMD393215 DVZ393179:DVZ393215 EFV393179:EFV393215 EPR393179:EPR393215 EZN393179:EZN393215 FJJ393179:FJJ393215 FTF393179:FTF393215 GDB393179:GDB393215 GMX393179:GMX393215 GWT393179:GWT393215 HGP393179:HGP393215 HQL393179:HQL393215 IAH393179:IAH393215 IKD393179:IKD393215 ITZ393179:ITZ393215 JDV393179:JDV393215 JNR393179:JNR393215 JXN393179:JXN393215 KHJ393179:KHJ393215 KRF393179:KRF393215 LBB393179:LBB393215 LKX393179:LKX393215 LUT393179:LUT393215 MEP393179:MEP393215 MOL393179:MOL393215 MYH393179:MYH393215 NID393179:NID393215 NRZ393179:NRZ393215 OBV393179:OBV393215 OLR393179:OLR393215 OVN393179:OVN393215 PFJ393179:PFJ393215 PPF393179:PPF393215 PZB393179:PZB393215 QIX393179:QIX393215 QST393179:QST393215 RCP393179:RCP393215 RML393179:RML393215 RWH393179:RWH393215 SGD393179:SGD393215 SPZ393179:SPZ393215 SZV393179:SZV393215 TJR393179:TJR393215 TTN393179:TTN393215 UDJ393179:UDJ393215 UNF393179:UNF393215 UXB393179:UXB393215 VGX393179:VGX393215 VQT393179:VQT393215 WAP393179:WAP393215 WKL393179:WKL393215 WUH393179:WUH393215 HV458715:HV458751 RR458715:RR458751 ABN458715:ABN458751 ALJ458715:ALJ458751 AVF458715:AVF458751 BFB458715:BFB458751 BOX458715:BOX458751 BYT458715:BYT458751 CIP458715:CIP458751 CSL458715:CSL458751 DCH458715:DCH458751 DMD458715:DMD458751 DVZ458715:DVZ458751 EFV458715:EFV458751 EPR458715:EPR458751 EZN458715:EZN458751 FJJ458715:FJJ458751 FTF458715:FTF458751 GDB458715:GDB458751 GMX458715:GMX458751 GWT458715:GWT458751 HGP458715:HGP458751 HQL458715:HQL458751 IAH458715:IAH458751 IKD458715:IKD458751 ITZ458715:ITZ458751 JDV458715:JDV458751 JNR458715:JNR458751 JXN458715:JXN458751 KHJ458715:KHJ458751 KRF458715:KRF458751 LBB458715:LBB458751 LKX458715:LKX458751 LUT458715:LUT458751 MEP458715:MEP458751 MOL458715:MOL458751 MYH458715:MYH458751 NID458715:NID458751 NRZ458715:NRZ458751 OBV458715:OBV458751 OLR458715:OLR458751 OVN458715:OVN458751 PFJ458715:PFJ458751 PPF458715:PPF458751 PZB458715:PZB458751 QIX458715:QIX458751 QST458715:QST458751 RCP458715:RCP458751 RML458715:RML458751 RWH458715:RWH458751 SGD458715:SGD458751 SPZ458715:SPZ458751 SZV458715:SZV458751 TJR458715:TJR458751 TTN458715:TTN458751 UDJ458715:UDJ458751 UNF458715:UNF458751 UXB458715:UXB458751 VGX458715:VGX458751 VQT458715:VQT458751 WAP458715:WAP458751 WKL458715:WKL458751 WUH458715:WUH458751 HV524251:HV524287 RR524251:RR524287 ABN524251:ABN524287 ALJ524251:ALJ524287 AVF524251:AVF524287 BFB524251:BFB524287 BOX524251:BOX524287 BYT524251:BYT524287 CIP524251:CIP524287 CSL524251:CSL524287 DCH524251:DCH524287 DMD524251:DMD524287 DVZ524251:DVZ524287 EFV524251:EFV524287 EPR524251:EPR524287 EZN524251:EZN524287 FJJ524251:FJJ524287 FTF524251:FTF524287 GDB524251:GDB524287 GMX524251:GMX524287 GWT524251:GWT524287 HGP524251:HGP524287 HQL524251:HQL524287 IAH524251:IAH524287 IKD524251:IKD524287 ITZ524251:ITZ524287 JDV524251:JDV524287 JNR524251:JNR524287 JXN524251:JXN524287 KHJ524251:KHJ524287 KRF524251:KRF524287 LBB524251:LBB524287 LKX524251:LKX524287 LUT524251:LUT524287 MEP524251:MEP524287 MOL524251:MOL524287 MYH524251:MYH524287 NID524251:NID524287 NRZ524251:NRZ524287 OBV524251:OBV524287 OLR524251:OLR524287 OVN524251:OVN524287 PFJ524251:PFJ524287 PPF524251:PPF524287 PZB524251:PZB524287 QIX524251:QIX524287 QST524251:QST524287 RCP524251:RCP524287 RML524251:RML524287 RWH524251:RWH524287 SGD524251:SGD524287 SPZ524251:SPZ524287 SZV524251:SZV524287 TJR524251:TJR524287 TTN524251:TTN524287 UDJ524251:UDJ524287 UNF524251:UNF524287 UXB524251:UXB524287 VGX524251:VGX524287 VQT524251:VQT524287 WAP524251:WAP524287 WKL524251:WKL524287 WUH524251:WUH524287 HV589787:HV589823 RR589787:RR589823 ABN589787:ABN589823 ALJ589787:ALJ589823 AVF589787:AVF589823 BFB589787:BFB589823 BOX589787:BOX589823 BYT589787:BYT589823 CIP589787:CIP589823 CSL589787:CSL589823 DCH589787:DCH589823 DMD589787:DMD589823 DVZ589787:DVZ589823 EFV589787:EFV589823 EPR589787:EPR589823 EZN589787:EZN589823 FJJ589787:FJJ589823 FTF589787:FTF589823 GDB589787:GDB589823 GMX589787:GMX589823 GWT589787:GWT589823 HGP589787:HGP589823 HQL589787:HQL589823 IAH589787:IAH589823 IKD589787:IKD589823 ITZ589787:ITZ589823 JDV589787:JDV589823 JNR589787:JNR589823 JXN589787:JXN589823 KHJ589787:KHJ589823 KRF589787:KRF589823 LBB589787:LBB589823 LKX589787:LKX589823 LUT589787:LUT589823 MEP589787:MEP589823 MOL589787:MOL589823 MYH589787:MYH589823 NID589787:NID589823 NRZ589787:NRZ589823 OBV589787:OBV589823 OLR589787:OLR589823 OVN589787:OVN589823 PFJ589787:PFJ589823 PPF589787:PPF589823 PZB589787:PZB589823 QIX589787:QIX589823 QST589787:QST589823 RCP589787:RCP589823 RML589787:RML589823 RWH589787:RWH589823 SGD589787:SGD589823 SPZ589787:SPZ589823 SZV589787:SZV589823 TJR589787:TJR589823 TTN589787:TTN589823 UDJ589787:UDJ589823 UNF589787:UNF589823 UXB589787:UXB589823 VGX589787:VGX589823 VQT589787:VQT589823 WAP589787:WAP589823 WKL589787:WKL589823 WUH589787:WUH589823 HV655323:HV655359 RR655323:RR655359 ABN655323:ABN655359 ALJ655323:ALJ655359 AVF655323:AVF655359 BFB655323:BFB655359 BOX655323:BOX655359 BYT655323:BYT655359 CIP655323:CIP655359 CSL655323:CSL655359 DCH655323:DCH655359 DMD655323:DMD655359 DVZ655323:DVZ655359 EFV655323:EFV655359 EPR655323:EPR655359 EZN655323:EZN655359 FJJ655323:FJJ655359 FTF655323:FTF655359 GDB655323:GDB655359 GMX655323:GMX655359 GWT655323:GWT655359 HGP655323:HGP655359 HQL655323:HQL655359 IAH655323:IAH655359 IKD655323:IKD655359 ITZ655323:ITZ655359 JDV655323:JDV655359 JNR655323:JNR655359 JXN655323:JXN655359 KHJ655323:KHJ655359 KRF655323:KRF655359 LBB655323:LBB655359 LKX655323:LKX655359 LUT655323:LUT655359 MEP655323:MEP655359 MOL655323:MOL655359 MYH655323:MYH655359 NID655323:NID655359 NRZ655323:NRZ655359 OBV655323:OBV655359 OLR655323:OLR655359 OVN655323:OVN655359 PFJ655323:PFJ655359 PPF655323:PPF655359 PZB655323:PZB655359 QIX655323:QIX655359 QST655323:QST655359 RCP655323:RCP655359 RML655323:RML655359 RWH655323:RWH655359 SGD655323:SGD655359 SPZ655323:SPZ655359 SZV655323:SZV655359 TJR655323:TJR655359 TTN655323:TTN655359 UDJ655323:UDJ655359 UNF655323:UNF655359 UXB655323:UXB655359 VGX655323:VGX655359 VQT655323:VQT655359 WAP655323:WAP655359 WKL655323:WKL655359 WUH655323:WUH655359 HV720859:HV720895 RR720859:RR720895 ABN720859:ABN720895 ALJ720859:ALJ720895 AVF720859:AVF720895 BFB720859:BFB720895 BOX720859:BOX720895 BYT720859:BYT720895 CIP720859:CIP720895 CSL720859:CSL720895 DCH720859:DCH720895 DMD720859:DMD720895 DVZ720859:DVZ720895 EFV720859:EFV720895 EPR720859:EPR720895 EZN720859:EZN720895 FJJ720859:FJJ720895 FTF720859:FTF720895 GDB720859:GDB720895 GMX720859:GMX720895 GWT720859:GWT720895 HGP720859:HGP720895 HQL720859:HQL720895 IAH720859:IAH720895 IKD720859:IKD720895 ITZ720859:ITZ720895 JDV720859:JDV720895 JNR720859:JNR720895 JXN720859:JXN720895 KHJ720859:KHJ720895 KRF720859:KRF720895 LBB720859:LBB720895 LKX720859:LKX720895 LUT720859:LUT720895 MEP720859:MEP720895 MOL720859:MOL720895 MYH720859:MYH720895 NID720859:NID720895 NRZ720859:NRZ720895 OBV720859:OBV720895 OLR720859:OLR720895 OVN720859:OVN720895 PFJ720859:PFJ720895 PPF720859:PPF720895 PZB720859:PZB720895 QIX720859:QIX720895 QST720859:QST720895 RCP720859:RCP720895 RML720859:RML720895 RWH720859:RWH720895 SGD720859:SGD720895 SPZ720859:SPZ720895 SZV720859:SZV720895 TJR720859:TJR720895 TTN720859:TTN720895 UDJ720859:UDJ720895 UNF720859:UNF720895 UXB720859:UXB720895 VGX720859:VGX720895 VQT720859:VQT720895 WAP720859:WAP720895 WKL720859:WKL720895 WUH720859:WUH720895 HV786395:HV786431 RR786395:RR786431 ABN786395:ABN786431 ALJ786395:ALJ786431 AVF786395:AVF786431 BFB786395:BFB786431 BOX786395:BOX786431 BYT786395:BYT786431 CIP786395:CIP786431 CSL786395:CSL786431 DCH786395:DCH786431 DMD786395:DMD786431 DVZ786395:DVZ786431 EFV786395:EFV786431 EPR786395:EPR786431 EZN786395:EZN786431 FJJ786395:FJJ786431 FTF786395:FTF786431 GDB786395:GDB786431 GMX786395:GMX786431 GWT786395:GWT786431 HGP786395:HGP786431 HQL786395:HQL786431 IAH786395:IAH786431 IKD786395:IKD786431 ITZ786395:ITZ786431 JDV786395:JDV786431 JNR786395:JNR786431 JXN786395:JXN786431 KHJ786395:KHJ786431 KRF786395:KRF786431 LBB786395:LBB786431 LKX786395:LKX786431 LUT786395:LUT786431 MEP786395:MEP786431 MOL786395:MOL786431 MYH786395:MYH786431 NID786395:NID786431 NRZ786395:NRZ786431 OBV786395:OBV786431 OLR786395:OLR786431 OVN786395:OVN786431 PFJ786395:PFJ786431 PPF786395:PPF786431 PZB786395:PZB786431 QIX786395:QIX786431 QST786395:QST786431 RCP786395:RCP786431 RML786395:RML786431 RWH786395:RWH786431 SGD786395:SGD786431 SPZ786395:SPZ786431 SZV786395:SZV786431 TJR786395:TJR786431 TTN786395:TTN786431 UDJ786395:UDJ786431 UNF786395:UNF786431 UXB786395:UXB786431 VGX786395:VGX786431 VQT786395:VQT786431 WAP786395:WAP786431 WKL786395:WKL786431 WUH786395:WUH786431 HV851931:HV851967 RR851931:RR851967 ABN851931:ABN851967 ALJ851931:ALJ851967 AVF851931:AVF851967 BFB851931:BFB851967 BOX851931:BOX851967 BYT851931:BYT851967 CIP851931:CIP851967 CSL851931:CSL851967 DCH851931:DCH851967 DMD851931:DMD851967 DVZ851931:DVZ851967 EFV851931:EFV851967 EPR851931:EPR851967 EZN851931:EZN851967 FJJ851931:FJJ851967 FTF851931:FTF851967 GDB851931:GDB851967 GMX851931:GMX851967 GWT851931:GWT851967 HGP851931:HGP851967 HQL851931:HQL851967 IAH851931:IAH851967 IKD851931:IKD851967 ITZ851931:ITZ851967 JDV851931:JDV851967 JNR851931:JNR851967 JXN851931:JXN851967 KHJ851931:KHJ851967 KRF851931:KRF851967 LBB851931:LBB851967 LKX851931:LKX851967 LUT851931:LUT851967 MEP851931:MEP851967 MOL851931:MOL851967 MYH851931:MYH851967 NID851931:NID851967 NRZ851931:NRZ851967 OBV851931:OBV851967 OLR851931:OLR851967 OVN851931:OVN851967 PFJ851931:PFJ851967 PPF851931:PPF851967 PZB851931:PZB851967 QIX851931:QIX851967 QST851931:QST851967 RCP851931:RCP851967 RML851931:RML851967 RWH851931:RWH851967 SGD851931:SGD851967 SPZ851931:SPZ851967 SZV851931:SZV851967 TJR851931:TJR851967 TTN851931:TTN851967 UDJ851931:UDJ851967 UNF851931:UNF851967 UXB851931:UXB851967 VGX851931:VGX851967 VQT851931:VQT851967 WAP851931:WAP851967 WKL851931:WKL851967 WUH851931:WUH851967 HV917467:HV917503 RR917467:RR917503 ABN917467:ABN917503 ALJ917467:ALJ917503 AVF917467:AVF917503 BFB917467:BFB917503 BOX917467:BOX917503 BYT917467:BYT917503 CIP917467:CIP917503 CSL917467:CSL917503 DCH917467:DCH917503 DMD917467:DMD917503 DVZ917467:DVZ917503 EFV917467:EFV917503 EPR917467:EPR917503 EZN917467:EZN917503 FJJ917467:FJJ917503 FTF917467:FTF917503 GDB917467:GDB917503 GMX917467:GMX917503 GWT917467:GWT917503 HGP917467:HGP917503 HQL917467:HQL917503 IAH917467:IAH917503 IKD917467:IKD917503 ITZ917467:ITZ917503 JDV917467:JDV917503 JNR917467:JNR917503 JXN917467:JXN917503 KHJ917467:KHJ917503 KRF917467:KRF917503 LBB917467:LBB917503 LKX917467:LKX917503 LUT917467:LUT917503 MEP917467:MEP917503 MOL917467:MOL917503 MYH917467:MYH917503 NID917467:NID917503 NRZ917467:NRZ917503 OBV917467:OBV917503 OLR917467:OLR917503 OVN917467:OVN917503 PFJ917467:PFJ917503 PPF917467:PPF917503 PZB917467:PZB917503 QIX917467:QIX917503 QST917467:QST917503 RCP917467:RCP917503 RML917467:RML917503 RWH917467:RWH917503 SGD917467:SGD917503 SPZ917467:SPZ917503 SZV917467:SZV917503 TJR917467:TJR917503 TTN917467:TTN917503 UDJ917467:UDJ917503 UNF917467:UNF917503 UXB917467:UXB917503 VGX917467:VGX917503 VQT917467:VQT917503 WAP917467:WAP917503 WKL917467:WKL917503 WUH917467:WUH917503 HV983003:HV983039 RR983003:RR983039 ABN983003:ABN983039 ALJ983003:ALJ983039 AVF983003:AVF983039 BFB983003:BFB983039 BOX983003:BOX983039 BYT983003:BYT983039 CIP983003:CIP983039 CSL983003:CSL983039 DCH983003:DCH983039 DMD983003:DMD983039 DVZ983003:DVZ983039 EFV983003:EFV983039 EPR983003:EPR983039 EZN983003:EZN983039 FJJ983003:FJJ983039 FTF983003:FTF983039 GDB983003:GDB983039 GMX983003:GMX983039 GWT983003:GWT983039 HGP983003:HGP983039 HQL983003:HQL983039 IAH983003:IAH983039 IKD983003:IKD983039 ITZ983003:ITZ983039 JDV983003:JDV983039 JNR983003:JNR983039 JXN983003:JXN983039 KHJ983003:KHJ983039 KRF983003:KRF983039 LBB983003:LBB983039 LKX983003:LKX983039 LUT983003:LUT983039 MEP983003:MEP983039 MOL983003:MOL983039 MYH983003:MYH983039 NID983003:NID983039 NRZ983003:NRZ983039 OBV983003:OBV983039 OLR983003:OLR983039 OVN983003:OVN983039 PFJ983003:PFJ983039 PPF983003:PPF983039 PZB983003:PZB983039 QIX983003:QIX983039 QST983003:QST983039 RCP983003:RCP983039 RML983003:RML983039 RWH983003:RWH983039 SGD983003:SGD983039 SPZ983003:SPZ983039 SZV983003:SZV983039 TJR983003:TJR983039 TTN983003:TTN983039 UDJ983003:UDJ983039 UNF983003:UNF983039 UXB983003:UXB983039 VGX983003:VGX983039 VQT983003:VQT983039 WAP983003:WAP983039 WKL983003:WKL983039 WUH983003:WUH983039" xr:uid="{529116BE-A191-4D0C-A630-D4DC8083F6EC}">
      <formula1>MOD(HV65499,1)&lt;0.00001</formula1>
    </dataValidation>
  </dataValidations>
  <pageMargins left="0.35433070866141736" right="0.35433070866141736" top="0.19685039370078741" bottom="0.19685039370078741" header="0" footer="0"/>
  <pageSetup paperSize="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2023</vt:lpstr>
      <vt:lpstr>'на 2023'!Заголовки_для_печати</vt:lpstr>
      <vt:lpstr>'на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Новикова</dc:creator>
  <cp:lastModifiedBy>Ольга Н. Новикова</cp:lastModifiedBy>
  <cp:lastPrinted>2024-01-23T14:12:22Z</cp:lastPrinted>
  <dcterms:created xsi:type="dcterms:W3CDTF">2024-01-23T14:08:48Z</dcterms:created>
  <dcterms:modified xsi:type="dcterms:W3CDTF">2024-01-23T14:15:57Z</dcterms:modified>
</cp:coreProperties>
</file>