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ikovaon\Desktop\ММММ\"/>
    </mc:Choice>
  </mc:AlternateContent>
  <xr:revisionPtr revIDLastSave="0" documentId="13_ncr:1_{A9916C95-E061-4055-AFAC-F2EB3787B42E}" xr6:coauthVersionLast="47" xr6:coauthVersionMax="47" xr10:uidLastSave="{00000000-0000-0000-0000-000000000000}"/>
  <bookViews>
    <workbookView xWindow="732" yWindow="348" windowWidth="20256" windowHeight="11388" tabRatio="921" activeTab="2" xr2:uid="{1185ADEF-3FEE-4601-95B2-8D4731CC9F73}"/>
  </bookViews>
  <sheets>
    <sheet name="КР 2023" sheetId="45" r:id="rId1"/>
    <sheet name="КР 2024" sheetId="49" r:id="rId2"/>
    <sheet name="1-Кровли" sheetId="29" r:id="rId3"/>
    <sheet name="3-фасады" sheetId="46" r:id="rId4"/>
    <sheet name="на-24(фас,крыл.)" sheetId="38" r:id="rId5"/>
    <sheet name="на-24(балк,козыр)" sheetId="39" r:id="rId6"/>
    <sheet name="на-24(швы)" sheetId="40" r:id="rId7"/>
    <sheet name="на-24(приям)" sheetId="41" r:id="rId8"/>
    <sheet name="4-Л.КЛ (2024)" sheetId="48" r:id="rId9"/>
    <sheet name="5-Тех.Пом. 13-Мусор." sheetId="6" r:id="rId10"/>
    <sheet name="6-МОП" sheetId="8" r:id="rId11"/>
    <sheet name="7-В.Труб. " sheetId="9" r:id="rId12"/>
    <sheet name="9-Отмостка" sheetId="10" r:id="rId13"/>
    <sheet name="10-двери" sheetId="35" r:id="rId14"/>
    <sheet name="11-Мет.Дв.и Реш" sheetId="12" r:id="rId15"/>
    <sheet name="12-ОКНА" sheetId="13" r:id="rId16"/>
    <sheet name="16-ДЕФЛЕКТ-в.канал" sheetId="14" r:id="rId17"/>
    <sheet name="18 - Асфальт 15-фундам" sheetId="17" r:id="rId18"/>
    <sheet name="27-ЛСП, АВР" sheetId="16" r:id="rId19"/>
  </sheets>
  <externalReferences>
    <externalReference r:id="rId20"/>
  </externalReferences>
  <definedNames>
    <definedName name="_xlnm._FilterDatabase" localSheetId="13" hidden="1">'10-двери'!$B$8:$E$14</definedName>
    <definedName name="_xlnm._FilterDatabase" localSheetId="14" hidden="1">'11-Мет.Дв.и Реш'!#REF!</definedName>
    <definedName name="_xlnm._FilterDatabase" localSheetId="15" hidden="1">'12-ОКНА'!$B$11:$K$79</definedName>
    <definedName name="_xlnm._FilterDatabase" localSheetId="16" hidden="1">'16-ДЕФЛЕКТ-в.канал'!$B$6:$E$23</definedName>
    <definedName name="_xlnm._FilterDatabase" localSheetId="2" hidden="1">'1-Кровли'!$B$6:$E$36</definedName>
    <definedName name="_xlnm._FilterDatabase" localSheetId="3" hidden="1">'3-фасады'!$B$4:$W$42</definedName>
    <definedName name="_xlnm._FilterDatabase" localSheetId="8" hidden="1">'4-Л.КЛ (2024)'!$B$17:$N$49</definedName>
    <definedName name="_xlnm._FilterDatabase" localSheetId="10" hidden="1">'6-МОП'!$C$5:$E$27</definedName>
    <definedName name="_xlnm._FilterDatabase" localSheetId="12" hidden="1">'9-Отмостка'!$B$3:$E$31</definedName>
    <definedName name="_xlnm._FilterDatabase" localSheetId="5" hidden="1">'на-24(балк,козыр)'!$D$8:$H$110</definedName>
    <definedName name="_xlnm._FilterDatabase" localSheetId="7" hidden="1">'на-24(приям)'!$H$5:$J$35</definedName>
    <definedName name="_xlnm._FilterDatabase" localSheetId="4" hidden="1">'на-24(фас,крыл.)'!$D$5:$G$7</definedName>
    <definedName name="_xlnm._FilterDatabase" localSheetId="6" hidden="1">'на-24(швы)'!$D$7:$E$61</definedName>
    <definedName name="Z_074B9A4B_771F_4EDF_A46E_E1A9D57C190D_.wvu.FilterData" localSheetId="1" hidden="1">'КР 2024'!$A$5:$S$5</definedName>
    <definedName name="Z_0B41E1AB_7476_4FF7_9B74_9F2D162517AE_.wvu.FilterData" localSheetId="1" hidden="1">'КР 2024'!$A$5:$S$5</definedName>
    <definedName name="Z_17B4FD70_194C_4613_8283_8EE952D90F5E_.wvu.Cols" localSheetId="1" hidden="1">'КР 2024'!#REF!</definedName>
    <definedName name="Z_17B4FD70_194C_4613_8283_8EE952D90F5E_.wvu.FilterData" localSheetId="1" hidden="1">'КР 2024'!$A$5:$S$5</definedName>
    <definedName name="Z_17B4FD70_194C_4613_8283_8EE952D90F5E_.wvu.PrintArea" localSheetId="1" hidden="1">'КР 2024'!$A$1:$S$5</definedName>
    <definedName name="Z_17B4FD70_194C_4613_8283_8EE952D90F5E_.wvu.PrintTitles" localSheetId="1" hidden="1">'КР 2024'!$5:$5</definedName>
    <definedName name="Z_17B4FD70_194C_4613_8283_8EE952D90F5E_.wvu.Rows" localSheetId="1" hidden="1">'КР 2024'!$1:$2,'КР 2024'!#REF!</definedName>
    <definedName name="Z_20C7F770_CBD4_493E_8312_7E7B920DB5CC_.wvu.FilterData" localSheetId="1" hidden="1">'КР 2024'!$A$5:$S$5</definedName>
    <definedName name="Z_24710AB5_51C7_406E_AFBD_BD1E61C68AD8_.wvu.FilterData" localSheetId="1" hidden="1">'КР 2024'!$A$5:$S$5</definedName>
    <definedName name="Z_2542196F_F48B_45E2_9D1A_458688A106D5_.wvu.FilterData" localSheetId="1" hidden="1">'КР 2024'!$A$5:$S$5</definedName>
    <definedName name="Z_28D3DC43_B93D_4552_B6EF_597826438E3A_.wvu.FilterData" localSheetId="1" hidden="1">'КР 2024'!$A$5:$S$5</definedName>
    <definedName name="Z_38B182D9_BF9F_4230_B495_ED254BCD88AD_.wvu.FilterData" localSheetId="1" hidden="1">'КР 2024'!$A$5:$S$5</definedName>
    <definedName name="Z_3B1675B6_98F4_4653_B2C8_24A91482B5B3_.wvu.FilterData" localSheetId="1" hidden="1">'КР 2024'!$A$5:$S$5</definedName>
    <definedName name="Z_3F58A63C_931C_4FFB_BC2A_387C38514D80_.wvu.Cols" localSheetId="1" hidden="1">'КР 2024'!#REF!</definedName>
    <definedName name="Z_3F58A63C_931C_4FFB_BC2A_387C38514D80_.wvu.FilterData" localSheetId="1" hidden="1">'КР 2024'!$A$5:$S$5</definedName>
    <definedName name="Z_3F58A63C_931C_4FFB_BC2A_387C38514D80_.wvu.PrintArea" localSheetId="1" hidden="1">'КР 2024'!$A$1:$S$5</definedName>
    <definedName name="Z_3F58A63C_931C_4FFB_BC2A_387C38514D80_.wvu.PrintTitles" localSheetId="1" hidden="1">'КР 2024'!$5:$5</definedName>
    <definedName name="Z_3F58A63C_931C_4FFB_BC2A_387C38514D80_.wvu.Rows" localSheetId="1" hidden="1">'КР 2024'!$1:$2,'КР 2024'!#REF!</definedName>
    <definedName name="Z_3FC6EC30_97B5_4872_9FC5_8FEBF141E71D_.wvu.Cols" localSheetId="1" hidden="1">'КР 2024'!#REF!</definedName>
    <definedName name="Z_3FC6EC30_97B5_4872_9FC5_8FEBF141E71D_.wvu.FilterData" localSheetId="1" hidden="1">'КР 2024'!$A$5:$S$5</definedName>
    <definedName name="Z_3FC6EC30_97B5_4872_9FC5_8FEBF141E71D_.wvu.PrintArea" localSheetId="1" hidden="1">'КР 2024'!$A$1:$S$5</definedName>
    <definedName name="Z_3FC6EC30_97B5_4872_9FC5_8FEBF141E71D_.wvu.PrintTitles" localSheetId="1" hidden="1">'КР 2024'!$5:$5</definedName>
    <definedName name="Z_3FC6EC30_97B5_4872_9FC5_8FEBF141E71D_.wvu.Rows" localSheetId="1" hidden="1">'КР 2024'!$1:$2,'КР 2024'!#REF!</definedName>
    <definedName name="Z_40C6B55A_F1BC_42CB_AD5A_1C7C0196F1C0_.wvu.FilterData" localSheetId="1" hidden="1">'КР 2024'!$A$5:$S$5</definedName>
    <definedName name="Z_449228D3_14B8_453C_867A_CE41C91201A8_.wvu.FilterData" localSheetId="1" hidden="1">'КР 2024'!$A$5:$S$5</definedName>
    <definedName name="Z_4FD0D132_72EF_4E3E_8C5E_05910B90B39D_.wvu.FilterData" localSheetId="1" hidden="1">'КР 2024'!$A$5:$S$5</definedName>
    <definedName name="Z_52397BEB_D961_422D_B8E0_50961CAEBBAA_.wvu.FilterData" localSheetId="1" hidden="1">'КР 2024'!$A$5:$S$5</definedName>
    <definedName name="Z_53765C45_D2B0_4E4C_A321_08A7AB7AD775_.wvu.FilterData" localSheetId="1" hidden="1">'КР 2024'!$A$5:$S$5</definedName>
    <definedName name="Z_5B67941B_FDF0_4EC8_BDFC_64D96BA43DF5_.wvu.FilterData" localSheetId="1" hidden="1">'КР 2024'!$A$5:$S$5</definedName>
    <definedName name="Z_5EF3A52C_1224_4713_8EA0_14DA81090197_.wvu.FilterData" localSheetId="1" hidden="1">'КР 2024'!$A$5:$S$5</definedName>
    <definedName name="Z_64A61155_FC61_4C2F_82C5_78E80BF49975_.wvu.FilterData" localSheetId="1" hidden="1">'КР 2024'!$A$5:$S$5</definedName>
    <definedName name="Z_6A3A8F52_FF7D_4DD4_B780_1C724D2CF034_.wvu.FilterData" localSheetId="1" hidden="1">'КР 2024'!$A$5:$S$5</definedName>
    <definedName name="Z_6F7ABE83_79F2_4A31_A24F_4142583FBA33_.wvu.FilterData" localSheetId="1" hidden="1">'КР 2024'!$A$5:$S$5</definedName>
    <definedName name="Z_7A5DED62_2DB6_487D_8B0E_7323B354BDEA_.wvu.FilterData" localSheetId="1" hidden="1">'КР 2024'!$A$5:$S$5</definedName>
    <definedName name="Z_7EBDA97E_3381_4510_90A3_1E999102FDD8_.wvu.FilterData" localSheetId="1" hidden="1">'КР 2024'!$A$5:$S$5</definedName>
    <definedName name="Z_831D5B11_4262_40C8_9E7E_BBC0726FEB96_.wvu.FilterData" localSheetId="1" hidden="1">'КР 2024'!$A$5:$S$5</definedName>
    <definedName name="Z_8BA6E4FC_68D5_4FCA_B483_EBA84E1AFD82_.wvu.Cols" localSheetId="1" hidden="1">'КР 2024'!#REF!</definedName>
    <definedName name="Z_8BA6E4FC_68D5_4FCA_B483_EBA84E1AFD82_.wvu.FilterData" localSheetId="1" hidden="1">'КР 2024'!$A$5:$S$5</definedName>
    <definedName name="Z_8BA6E4FC_68D5_4FCA_B483_EBA84E1AFD82_.wvu.PrintArea" localSheetId="1" hidden="1">'КР 2024'!$A$1:$S$5</definedName>
    <definedName name="Z_8BA6E4FC_68D5_4FCA_B483_EBA84E1AFD82_.wvu.PrintTitles" localSheetId="1" hidden="1">'КР 2024'!$5:$5</definedName>
    <definedName name="Z_8BA6E4FC_68D5_4FCA_B483_EBA84E1AFD82_.wvu.Rows" localSheetId="1" hidden="1">'КР 2024'!$1:$2,'КР 2024'!#REF!</definedName>
    <definedName name="Z_9100E7B9_7C6A_4CEB_BDFF_2F5E07B188C3_.wvu.FilterData" localSheetId="1" hidden="1">'КР 2024'!$A$5:$S$5</definedName>
    <definedName name="Z_9247CE41_581B_46D6_93EC_1C40D2AA454F_.wvu.FilterData" localSheetId="1" hidden="1">'КР 2024'!$A$5:$S$5</definedName>
    <definedName name="Z_9EF719FA_47C2_408E_B520_2C409C1B7A22_.wvu.FilterData" localSheetId="1" hidden="1">'КР 2024'!$A$5:$S$5</definedName>
    <definedName name="Z_A0041AD7_30D1_449A_833E_E754EDBC322B_.wvu.FilterData" localSheetId="1" hidden="1">'КР 2024'!$A$5:$S$5</definedName>
    <definedName name="Z_A22CC26E_B334_4B28_885D_99888EF0802E_.wvu.FilterData" localSheetId="1" hidden="1">'КР 2024'!$A$5:$S$5</definedName>
    <definedName name="Z_A33D6B32_69DE_4603_9132_C8E0966551FE_.wvu.FilterData" localSheetId="1" hidden="1">'КР 2024'!$A$5:$S$5</definedName>
    <definedName name="Z_A822DFC5_EDAC_4BA1_B024_A590FC64D079_.wvu.FilterData" localSheetId="1" hidden="1">'КР 2024'!$A$5:$S$5</definedName>
    <definedName name="Z_A824916B_DEA1_4FE6_997C_5A68391D4F56_.wvu.Cols" localSheetId="1" hidden="1">'КР 2024'!#REF!</definedName>
    <definedName name="Z_A824916B_DEA1_4FE6_997C_5A68391D4F56_.wvu.FilterData" localSheetId="1" hidden="1">'КР 2024'!$A$5:$S$5</definedName>
    <definedName name="Z_A824916B_DEA1_4FE6_997C_5A68391D4F56_.wvu.PrintArea" localSheetId="1" hidden="1">'КР 2024'!$A$1:$S$5</definedName>
    <definedName name="Z_A824916B_DEA1_4FE6_997C_5A68391D4F56_.wvu.PrintTitles" localSheetId="1" hidden="1">'КР 2024'!$5:$5</definedName>
    <definedName name="Z_A824916B_DEA1_4FE6_997C_5A68391D4F56_.wvu.Rows" localSheetId="1" hidden="1">'КР 2024'!$1:$2,'КР 2024'!#REF!</definedName>
    <definedName name="Z_A9595406_BDCB_42BF_8E97_3B079AC20FA9_.wvu.FilterData" localSheetId="1" hidden="1">'КР 2024'!$A$5:$S$5</definedName>
    <definedName name="Z_A9927D7C_AC2E_475C_A17D_6EFB22F1B39B_.wvu.FilterData" localSheetId="1" hidden="1">'КР 2024'!$A$5:$S$5</definedName>
    <definedName name="Z_AB0E7FF4_8980_4DC7_B665_3CA4E1D78113_.wvu.FilterData" localSheetId="1" hidden="1">'КР 2024'!$A$5:$S$5</definedName>
    <definedName name="Z_ACECD38D_5B46_462C_B0C0_51AB9D62501A_.wvu.FilterData" localSheetId="1" hidden="1">'КР 2024'!$A$5:$S$5</definedName>
    <definedName name="Z_B10FDF72_56D7_4F96_928B_358ABF5C019B_.wvu.FilterData" localSheetId="1" hidden="1">'КР 2024'!$A$5:$S$5</definedName>
    <definedName name="Z_B4B4EDCF_3296_4A7C_BA60_C5C8E4D3F1D5_.wvu.FilterData" localSheetId="1" hidden="1">'КР 2024'!$A$5:$S$5</definedName>
    <definedName name="Z_C74FC603_8C73_43D3_BC72_8875167BDCDD_.wvu.FilterData" localSheetId="1" hidden="1">'КР 2024'!$A$5:$S$5</definedName>
    <definedName name="Z_CA82C9D7_C5E7_46D9_82F5_DCE80F4E1B40_.wvu.FilterData" localSheetId="1" hidden="1">'КР 2024'!$A$5:$S$5</definedName>
    <definedName name="Z_CBC9A759_BA58_4286_8CCB_9380940DC446_.wvu.FilterData" localSheetId="1" hidden="1">'КР 2024'!$A$5:$S$5</definedName>
    <definedName name="Z_D98DEB7D_2CDA_4166_856B_5DD8E3F64787_.wvu.FilterData" localSheetId="1" hidden="1">'КР 2024'!$A$5:$S$5</definedName>
    <definedName name="Z_DC740E84_7CCC_485B_AF5A_9904D64585A1_.wvu.FilterData" localSheetId="1" hidden="1">'КР 2024'!$A$5:$S$5</definedName>
    <definedName name="Z_E1512CD2_E320_44BF_BAF4_F58727139DB6_.wvu.FilterData" localSheetId="1" hidden="1">'КР 2024'!$A$5:$S$5</definedName>
    <definedName name="Z_F45415CB_BE16_4207_9E4B_AF17E24EDD6B_.wvu.FilterData" localSheetId="1" hidden="1">'КР 2024'!$A$5:$S$5</definedName>
    <definedName name="Z_F77B57E2_56EF_458C_9606_8D89EBDE6DB2_.wvu.FilterData" localSheetId="1" hidden="1">'КР 2024'!$A$5:$S$5</definedName>
    <definedName name="Z_FA3183BC_5A43_4D33_B782_A4A91B7FC9AC_.wvu.FilterData" localSheetId="1" hidden="1">'КР 2024'!$A$5:$S$5</definedName>
    <definedName name="Z_FF3D01C5_473B_4732_98F0_259EAD349C6F_.wvu.FilterData" localSheetId="1" hidden="1">'КР 2024'!$A$5:$S$5</definedName>
    <definedName name="_xlnm.Print_Titles" localSheetId="13">'10-двери'!$5:$7</definedName>
    <definedName name="_xlnm.Print_Titles" localSheetId="2">'1-Кровли'!$3:$4</definedName>
    <definedName name="_xlnm.Print_Titles" localSheetId="8">'4-Л.КЛ (2024)'!$13:$16</definedName>
    <definedName name="_xlnm.Print_Titles" localSheetId="12">'9-Отмостка'!$3:$4</definedName>
    <definedName name="_xlnm.Print_Titles" localSheetId="1">'КР 2024'!$5:$5</definedName>
    <definedName name="_xlnm.Print_Titles" localSheetId="4">'на-24(фас,крыл.)'!$3:$8</definedName>
    <definedName name="_xlnm.Print_Titles" localSheetId="6">'на-24(швы)'!$3:$7</definedName>
    <definedName name="_xlnm.Print_Area" localSheetId="13">'10-двери'!$B$2:$E$14</definedName>
    <definedName name="_xlnm.Print_Area" localSheetId="14">'11-Мет.Дв.и Реш'!#REF!</definedName>
    <definedName name="_xlnm.Print_Area" localSheetId="15">'12-ОКНА'!$A$6:$K$83</definedName>
    <definedName name="_xlnm.Print_Area" localSheetId="16">'16-ДЕФЛЕКТ-в.канал'!$B$2:$E$24</definedName>
    <definedName name="_xlnm.Print_Area" localSheetId="17">'18 - Асфальт 15-фундам'!$A$1:$E$19</definedName>
    <definedName name="_xlnm.Print_Area" localSheetId="2">'1-Кровли'!$B$16:$C$34</definedName>
    <definedName name="_xlnm.Print_Area" localSheetId="18">'27-ЛСП, АВР'!$B$2:$E$54</definedName>
    <definedName name="_xlnm.Print_Area" localSheetId="8">'4-Л.КЛ (2024)'!$A$9:$N$107</definedName>
    <definedName name="_xlnm.Print_Area" localSheetId="9">'5-Тех.Пом. 13-Мусор.'!#REF!</definedName>
    <definedName name="_xlnm.Print_Area" localSheetId="10">'6-МОП'!#REF!</definedName>
    <definedName name="_xlnm.Print_Area" localSheetId="11">'7-В.Труб. '!$A$2:$H$72</definedName>
    <definedName name="_xlnm.Print_Area" localSheetId="12">'9-Отмостка'!$A$1:$E$33</definedName>
    <definedName name="_xlnm.Print_Area" localSheetId="0">'КР 2023'!$A$2:$H$31</definedName>
    <definedName name="_xlnm.Print_Area" localSheetId="1">'КР 2024'!$A$1:$S$27</definedName>
    <definedName name="_xlnm.Print_Area" localSheetId="5">'на-24(балк,козыр)'!$B$1:$H$115</definedName>
    <definedName name="_xlnm.Print_Area" localSheetId="7">'на-24(приям)'!$B$2:$F$36</definedName>
    <definedName name="_xlnm.Print_Area" localSheetId="4">'на-24(фас,крыл.)'!#REF!</definedName>
    <definedName name="_xlnm.Print_Area" localSheetId="6">'на-24(швы)'!$A$1:$E$64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4" l="1"/>
  <c r="B16" i="14"/>
  <c r="B17" i="14"/>
  <c r="B18" i="14"/>
  <c r="B59" i="9"/>
  <c r="B60" i="9"/>
  <c r="B61" i="9"/>
  <c r="B62" i="9"/>
  <c r="B63" i="9"/>
  <c r="B64" i="9"/>
  <c r="B65" i="9"/>
  <c r="B66" i="9"/>
  <c r="B67" i="9"/>
  <c r="B68" i="9"/>
  <c r="B23" i="41"/>
  <c r="B24" i="41"/>
  <c r="B25" i="41"/>
  <c r="B99" i="38"/>
  <c r="B100" i="38"/>
  <c r="B101" i="38"/>
  <c r="B102" i="38"/>
  <c r="B103" i="38"/>
  <c r="D8" i="38" l="1"/>
  <c r="D12" i="29"/>
  <c r="D6" i="29"/>
  <c r="G63" i="39" l="1"/>
  <c r="F41" i="13"/>
  <c r="E41" i="13" s="1"/>
  <c r="F22" i="13"/>
  <c r="E22" i="13"/>
  <c r="G28" i="48" l="1"/>
  <c r="D38" i="40" l="1"/>
  <c r="D7" i="40" l="1"/>
  <c r="F39" i="12" l="1"/>
  <c r="E39" i="12"/>
  <c r="D39" i="12"/>
  <c r="B32" i="12"/>
  <c r="B33" i="12" s="1"/>
  <c r="B34" i="12" s="1"/>
  <c r="B35" i="12" s="1"/>
  <c r="B36" i="12" s="1"/>
  <c r="B37" i="12" s="1"/>
  <c r="B38" i="12" s="1"/>
  <c r="F7" i="46" l="1"/>
  <c r="G7" i="46"/>
  <c r="H7" i="46"/>
  <c r="C7" i="46" s="1"/>
  <c r="F8" i="46"/>
  <c r="G8" i="46"/>
  <c r="H8" i="46"/>
  <c r="C8" i="46" s="1"/>
  <c r="F9" i="46"/>
  <c r="G9" i="46"/>
  <c r="H9" i="46"/>
  <c r="C9" i="46" s="1"/>
  <c r="F10" i="46"/>
  <c r="G10" i="46"/>
  <c r="H10" i="46"/>
  <c r="C10" i="46" s="1"/>
  <c r="F11" i="46"/>
  <c r="G11" i="46"/>
  <c r="H11" i="46"/>
  <c r="C11" i="46" s="1"/>
  <c r="F12" i="46"/>
  <c r="G12" i="46"/>
  <c r="H12" i="46"/>
  <c r="C12" i="46" s="1"/>
  <c r="F13" i="46"/>
  <c r="G13" i="46"/>
  <c r="H13" i="46"/>
  <c r="C13" i="46" s="1"/>
  <c r="F14" i="46"/>
  <c r="G14" i="46"/>
  <c r="H14" i="46"/>
  <c r="C14" i="46" s="1"/>
  <c r="F15" i="46"/>
  <c r="G15" i="46"/>
  <c r="H15" i="46"/>
  <c r="C15" i="46" s="1"/>
  <c r="F16" i="46"/>
  <c r="G16" i="46"/>
  <c r="H16" i="46"/>
  <c r="C16" i="46" s="1"/>
  <c r="F17" i="46"/>
  <c r="G17" i="46"/>
  <c r="H17" i="46"/>
  <c r="C17" i="46" s="1"/>
  <c r="F18" i="46"/>
  <c r="G18" i="46"/>
  <c r="H18" i="46"/>
  <c r="C18" i="46" s="1"/>
  <c r="F19" i="46"/>
  <c r="G19" i="46"/>
  <c r="H19" i="46"/>
  <c r="C19" i="46" s="1"/>
  <c r="F20" i="46"/>
  <c r="G20" i="46"/>
  <c r="H20" i="46"/>
  <c r="C20" i="46" s="1"/>
  <c r="F21" i="46"/>
  <c r="G21" i="46"/>
  <c r="H21" i="46"/>
  <c r="C21" i="46" s="1"/>
  <c r="F22" i="46"/>
  <c r="G22" i="46"/>
  <c r="H22" i="46"/>
  <c r="C22" i="46" s="1"/>
  <c r="F23" i="46"/>
  <c r="G23" i="46"/>
  <c r="H23" i="46"/>
  <c r="C23" i="46" s="1"/>
  <c r="F24" i="46"/>
  <c r="G24" i="46"/>
  <c r="H24" i="46"/>
  <c r="C24" i="46" s="1"/>
  <c r="F25" i="46"/>
  <c r="G25" i="46"/>
  <c r="H25" i="46"/>
  <c r="C25" i="46" s="1"/>
  <c r="F26" i="46"/>
  <c r="G26" i="46"/>
  <c r="H26" i="46"/>
  <c r="C26" i="46" s="1"/>
  <c r="F27" i="46"/>
  <c r="G27" i="46"/>
  <c r="H27" i="46"/>
  <c r="C27" i="46" s="1"/>
  <c r="F28" i="46"/>
  <c r="G28" i="46"/>
  <c r="H28" i="46"/>
  <c r="C28" i="46" s="1"/>
  <c r="F29" i="46"/>
  <c r="G29" i="46"/>
  <c r="H29" i="46"/>
  <c r="C29" i="46" s="1"/>
  <c r="F30" i="46"/>
  <c r="G30" i="46"/>
  <c r="H30" i="46"/>
  <c r="C30" i="46" s="1"/>
  <c r="F31" i="46"/>
  <c r="G31" i="46"/>
  <c r="H31" i="46"/>
  <c r="C31" i="46" s="1"/>
  <c r="F32" i="46"/>
  <c r="G32" i="46"/>
  <c r="H32" i="46"/>
  <c r="C32" i="46" s="1"/>
  <c r="F33" i="46"/>
  <c r="G33" i="46"/>
  <c r="H33" i="46"/>
  <c r="C33" i="46" s="1"/>
  <c r="F34" i="46"/>
  <c r="G34" i="46"/>
  <c r="H34" i="46"/>
  <c r="C34" i="46" s="1"/>
  <c r="F35" i="46"/>
  <c r="G35" i="46"/>
  <c r="H35" i="46"/>
  <c r="C35" i="46" s="1"/>
  <c r="F36" i="46"/>
  <c r="G36" i="46"/>
  <c r="H36" i="46"/>
  <c r="C36" i="46" s="1"/>
  <c r="F37" i="46"/>
  <c r="G37" i="46"/>
  <c r="H37" i="46"/>
  <c r="C37" i="46" s="1"/>
  <c r="F38" i="46"/>
  <c r="G38" i="46"/>
  <c r="H38" i="46"/>
  <c r="C38" i="46" s="1"/>
  <c r="F39" i="46"/>
  <c r="G39" i="46"/>
  <c r="H39" i="46"/>
  <c r="C39" i="46" s="1"/>
  <c r="F40" i="46"/>
  <c r="G40" i="46"/>
  <c r="H40" i="46"/>
  <c r="C40" i="46" s="1"/>
  <c r="F41" i="46"/>
  <c r="G41" i="46"/>
  <c r="H41" i="46"/>
  <c r="C41" i="46" s="1"/>
  <c r="F5" i="46"/>
  <c r="G5" i="46"/>
  <c r="H5" i="46"/>
  <c r="H6" i="46"/>
  <c r="G6" i="46"/>
  <c r="F6" i="46"/>
  <c r="A14" i="29" l="1"/>
  <c r="A15" i="29"/>
  <c r="A16" i="29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7" i="49" l="1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F46" i="13"/>
  <c r="E46" i="13" s="1"/>
  <c r="F47" i="13"/>
  <c r="E47" i="13" s="1"/>
  <c r="F48" i="13"/>
  <c r="E48" i="13" s="1"/>
  <c r="F53" i="13"/>
  <c r="E53" i="13" s="1"/>
  <c r="F54" i="13"/>
  <c r="E54" i="13" s="1"/>
  <c r="F55" i="13"/>
  <c r="E129" i="13"/>
  <c r="H129" i="13"/>
  <c r="H128" i="13"/>
  <c r="H121" i="13"/>
  <c r="E121" i="13"/>
  <c r="H119" i="13"/>
  <c r="H115" i="13"/>
  <c r="H112" i="13"/>
  <c r="E112" i="13"/>
  <c r="H109" i="13"/>
  <c r="E109" i="13"/>
  <c r="H89" i="13"/>
  <c r="E89" i="13"/>
  <c r="A8" i="17" l="1"/>
  <c r="A9" i="17"/>
  <c r="A10" i="17"/>
  <c r="A11" i="17"/>
  <c r="A12" i="17"/>
  <c r="A13" i="17"/>
  <c r="C15" i="29"/>
  <c r="D9" i="8" l="1"/>
  <c r="D14" i="8"/>
  <c r="E54" i="38"/>
  <c r="H55" i="9"/>
  <c r="H56" i="9"/>
  <c r="H57" i="9"/>
  <c r="E98" i="38"/>
  <c r="D10" i="6" l="1"/>
  <c r="D8" i="39" l="1"/>
  <c r="H67" i="9" l="1"/>
  <c r="H68" i="9"/>
  <c r="E80" i="38"/>
  <c r="E77" i="38"/>
  <c r="C30" i="29" l="1"/>
  <c r="E72" i="38"/>
  <c r="E71" i="38"/>
  <c r="H22" i="9"/>
  <c r="H23" i="9"/>
  <c r="H24" i="9"/>
  <c r="H25" i="9"/>
  <c r="J55" i="13"/>
  <c r="E55" i="13" s="1"/>
  <c r="E122" i="38"/>
  <c r="E119" i="38"/>
  <c r="E95" i="38"/>
  <c r="E93" i="38"/>
  <c r="E21" i="38" l="1"/>
  <c r="H42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3" i="9"/>
  <c r="H44" i="9"/>
  <c r="H45" i="9"/>
  <c r="H46" i="9"/>
  <c r="H47" i="9"/>
  <c r="H48" i="9"/>
  <c r="H49" i="9"/>
  <c r="H50" i="9"/>
  <c r="H51" i="9"/>
  <c r="H52" i="9"/>
  <c r="H53" i="9"/>
  <c r="H54" i="9"/>
  <c r="H58" i="9"/>
  <c r="H59" i="9"/>
  <c r="H60" i="9"/>
  <c r="H61" i="9"/>
  <c r="H62" i="9"/>
  <c r="H63" i="9"/>
  <c r="H64" i="9"/>
  <c r="H65" i="9"/>
  <c r="H66" i="9"/>
  <c r="H69" i="9"/>
  <c r="H7" i="9"/>
  <c r="H8" i="9"/>
  <c r="G56" i="39" l="1"/>
  <c r="G68" i="39"/>
  <c r="G77" i="13" l="1"/>
  <c r="H77" i="13"/>
  <c r="J77" i="13"/>
  <c r="F18" i="13"/>
  <c r="E18" i="13" s="1"/>
  <c r="F38" i="13"/>
  <c r="F34" i="13"/>
  <c r="E34" i="13" s="1"/>
  <c r="F61" i="13"/>
  <c r="E61" i="13" s="1"/>
  <c r="F62" i="13"/>
  <c r="E62" i="13" s="1"/>
  <c r="F63" i="13"/>
  <c r="E63" i="13" s="1"/>
  <c r="F64" i="13"/>
  <c r="E64" i="13" s="1"/>
  <c r="F60" i="13"/>
  <c r="E60" i="13" s="1"/>
  <c r="F37" i="13"/>
  <c r="E37" i="13" s="1"/>
  <c r="F40" i="13"/>
  <c r="E40" i="13" s="1"/>
  <c r="F12" i="13"/>
  <c r="E12" i="13" s="1"/>
  <c r="F13" i="13"/>
  <c r="E13" i="13" s="1"/>
  <c r="F14" i="13"/>
  <c r="E14" i="13" s="1"/>
  <c r="F36" i="13"/>
  <c r="E36" i="13" s="1"/>
  <c r="F70" i="13"/>
  <c r="E70" i="13" s="1"/>
  <c r="F71" i="13"/>
  <c r="E71" i="13" s="1"/>
  <c r="F73" i="13"/>
  <c r="E73" i="13" s="1"/>
  <c r="F42" i="13"/>
  <c r="E42" i="13" s="1"/>
  <c r="F56" i="13"/>
  <c r="E56" i="13" s="1"/>
  <c r="F28" i="13"/>
  <c r="E28" i="13" s="1"/>
  <c r="F66" i="13"/>
  <c r="E66" i="13" s="1"/>
  <c r="F67" i="13"/>
  <c r="E67" i="13" s="1"/>
  <c r="F68" i="13"/>
  <c r="E68" i="13" s="1"/>
  <c r="F72" i="13"/>
  <c r="E72" i="13" s="1"/>
  <c r="F44" i="13"/>
  <c r="E44" i="13" s="1"/>
  <c r="F45" i="13"/>
  <c r="E45" i="13" s="1"/>
  <c r="F57" i="13"/>
  <c r="E57" i="13" s="1"/>
  <c r="F75" i="13"/>
  <c r="E75" i="13" s="1"/>
  <c r="F76" i="13"/>
  <c r="E76" i="13" s="1"/>
  <c r="F43" i="13"/>
  <c r="E43" i="13" s="1"/>
  <c r="F65" i="13"/>
  <c r="E65" i="13" s="1"/>
  <c r="F69" i="13"/>
  <c r="E69" i="13" s="1"/>
  <c r="F74" i="13"/>
  <c r="E74" i="13" s="1"/>
  <c r="F50" i="13"/>
  <c r="E50" i="13" s="1"/>
  <c r="F58" i="13"/>
  <c r="E58" i="13" s="1"/>
  <c r="F59" i="13"/>
  <c r="E59" i="13" s="1"/>
  <c r="F49" i="13"/>
  <c r="E49" i="13" s="1"/>
  <c r="F51" i="13"/>
  <c r="E51" i="13" s="1"/>
  <c r="F25" i="13"/>
  <c r="E25" i="13" s="1"/>
  <c r="F39" i="13"/>
  <c r="E39" i="13" s="1"/>
  <c r="F27" i="13"/>
  <c r="E27" i="13" s="1"/>
  <c r="F26" i="13"/>
  <c r="E26" i="13" s="1"/>
  <c r="F24" i="13"/>
  <c r="E24" i="13" s="1"/>
  <c r="F52" i="13"/>
  <c r="E52" i="13" s="1"/>
  <c r="F30" i="13"/>
  <c r="E30" i="13" s="1"/>
  <c r="F31" i="13"/>
  <c r="E31" i="13" s="1"/>
  <c r="F35" i="13"/>
  <c r="E35" i="13" s="1"/>
  <c r="F32" i="13"/>
  <c r="E32" i="13" s="1"/>
  <c r="F29" i="13"/>
  <c r="E29" i="13" s="1"/>
  <c r="F21" i="13"/>
  <c r="E21" i="13" s="1"/>
  <c r="F23" i="13"/>
  <c r="E23" i="13" s="1"/>
  <c r="F19" i="13"/>
  <c r="E19" i="13" s="1"/>
  <c r="F20" i="13"/>
  <c r="E20" i="13" s="1"/>
  <c r="F15" i="13"/>
  <c r="E15" i="13" s="1"/>
  <c r="F16" i="13"/>
  <c r="E16" i="13" s="1"/>
  <c r="F17" i="13"/>
  <c r="E17" i="13" s="1"/>
  <c r="E23" i="12"/>
  <c r="F23" i="12"/>
  <c r="D23" i="12"/>
  <c r="B9" i="12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D25" i="6"/>
  <c r="C25" i="6"/>
  <c r="D11" i="6"/>
  <c r="C11" i="6"/>
  <c r="D7" i="39"/>
  <c r="E7" i="39"/>
  <c r="F7" i="39"/>
  <c r="G7" i="39"/>
  <c r="E8" i="39"/>
  <c r="F8" i="39"/>
  <c r="G8" i="39"/>
  <c r="D110" i="39"/>
  <c r="E110" i="39"/>
  <c r="F110" i="39"/>
  <c r="G110" i="39"/>
  <c r="H110" i="39"/>
  <c r="F77" i="13" l="1"/>
  <c r="E38" i="13"/>
  <c r="E77" i="13" s="1"/>
  <c r="F49" i="48" l="1"/>
  <c r="G49" i="48"/>
  <c r="G14" i="35" l="1"/>
  <c r="F14" i="35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l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G82" i="48"/>
  <c r="G78" i="48"/>
  <c r="G72" i="48"/>
  <c r="D72" i="48"/>
  <c r="M49" i="48"/>
  <c r="L49" i="48"/>
  <c r="K49" i="48"/>
  <c r="J49" i="48"/>
  <c r="B18" i="48"/>
  <c r="B19" i="48" s="1"/>
  <c r="B20" i="48" s="1"/>
  <c r="B21" i="48" s="1"/>
  <c r="B22" i="48" s="1"/>
  <c r="B23" i="48" s="1"/>
  <c r="B24" i="48" s="1"/>
  <c r="B25" i="48" s="1"/>
  <c r="B26" i="48" s="1"/>
  <c r="B27" i="48" s="1"/>
  <c r="B28" i="48" s="1"/>
  <c r="B29" i="48" s="1"/>
  <c r="B30" i="48" s="1"/>
  <c r="B31" i="48" s="1"/>
  <c r="B32" i="48" s="1"/>
  <c r="B33" i="48" s="1"/>
  <c r="B34" i="48" s="1"/>
  <c r="B35" i="48" s="1"/>
  <c r="B36" i="48" s="1"/>
  <c r="B37" i="48" s="1"/>
  <c r="B38" i="48" s="1"/>
  <c r="B39" i="48" s="1"/>
  <c r="B40" i="48" s="1"/>
  <c r="B41" i="48" s="1"/>
  <c r="B42" i="48" s="1"/>
  <c r="B43" i="48" s="1"/>
  <c r="B44" i="48" s="1"/>
  <c r="B45" i="48" s="1"/>
  <c r="B46" i="48" s="1"/>
  <c r="B47" i="48" s="1"/>
  <c r="B48" i="48" s="1"/>
  <c r="C13" i="13"/>
  <c r="C14" i="13" s="1"/>
  <c r="C15" i="13" s="1"/>
  <c r="C16" i="13" s="1"/>
  <c r="C17" i="13" s="1"/>
  <c r="C18" i="13" s="1"/>
  <c r="C19" i="13" s="1"/>
  <c r="C20" i="13" s="1"/>
  <c r="C21" i="13" s="1"/>
  <c r="B53" i="9" l="1"/>
  <c r="B54" i="9" s="1"/>
  <c r="B55" i="9" s="1"/>
  <c r="B56" i="9" s="1"/>
  <c r="B57" i="9" s="1"/>
  <c r="B58" i="9" s="1"/>
  <c r="B69" i="9" s="1"/>
  <c r="C22" i="13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I49" i="48"/>
  <c r="D6" i="40"/>
  <c r="C41" i="13" l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74" i="13" s="1"/>
  <c r="C75" i="13" s="1"/>
  <c r="C76" i="13" s="1"/>
  <c r="E7" i="38"/>
  <c r="H49" i="48" l="1"/>
  <c r="B9" i="40"/>
  <c r="B10" i="40" s="1"/>
  <c r="B11" i="40" s="1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26" i="40" s="1"/>
  <c r="B27" i="40" s="1"/>
  <c r="B28" i="40" s="1"/>
  <c r="B29" i="40" s="1"/>
  <c r="B30" i="40" s="1"/>
  <c r="B31" i="40" s="1"/>
  <c r="B32" i="40" s="1"/>
  <c r="B33" i="40" s="1"/>
  <c r="B34" i="40" s="1"/>
  <c r="B35" i="40" s="1"/>
  <c r="B36" i="40" s="1"/>
  <c r="B37" i="40" s="1"/>
  <c r="B38" i="40" s="1"/>
  <c r="B39" i="40" s="1"/>
  <c r="B40" i="40" s="1"/>
  <c r="B41" i="40" s="1"/>
  <c r="B42" i="40" s="1"/>
  <c r="B43" i="40" s="1"/>
  <c r="B44" i="40" s="1"/>
  <c r="B45" i="40" s="1"/>
  <c r="B46" i="40" s="1"/>
  <c r="B47" i="40" s="1"/>
  <c r="B48" i="40" s="1"/>
  <c r="B49" i="40" s="1"/>
  <c r="B50" i="40" s="1"/>
  <c r="B51" i="40" s="1"/>
  <c r="B52" i="40" s="1"/>
  <c r="B53" i="40" s="1"/>
  <c r="B54" i="40" s="1"/>
  <c r="B55" i="40" s="1"/>
  <c r="B56" i="40" s="1"/>
  <c r="B57" i="40" s="1"/>
  <c r="B58" i="40" l="1"/>
  <c r="B59" i="40" s="1"/>
  <c r="B60" i="40" s="1"/>
  <c r="C35" i="29"/>
  <c r="B6" i="10"/>
  <c r="B7" i="10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9" i="38" l="1"/>
  <c r="B10" i="38"/>
  <c r="B11" i="38" s="1"/>
  <c r="B12" i="38" s="1"/>
  <c r="B13" i="38" l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B28" i="38" s="1"/>
  <c r="B29" i="38" s="1"/>
  <c r="B30" i="38" s="1"/>
  <c r="B31" i="38" s="1"/>
  <c r="B32" i="38" s="1"/>
  <c r="B33" i="38" s="1"/>
  <c r="B34" i="38" s="1"/>
  <c r="B35" i="38" s="1"/>
  <c r="B36" i="38" s="1"/>
  <c r="B37" i="38" s="1"/>
  <c r="B38" i="38" s="1"/>
  <c r="B39" i="38" s="1"/>
  <c r="B40" i="38" s="1"/>
  <c r="B41" i="38" s="1"/>
  <c r="B42" i="38" s="1"/>
  <c r="B43" i="38" s="1"/>
  <c r="B44" i="38" s="1"/>
  <c r="B45" i="38" s="1"/>
  <c r="B46" i="38" s="1"/>
  <c r="B47" i="38" s="1"/>
  <c r="B48" i="38" s="1"/>
  <c r="B49" i="38" s="1"/>
  <c r="B50" i="38" s="1"/>
  <c r="B51" i="38" s="1"/>
  <c r="B52" i="38" s="1"/>
  <c r="B53" i="38" s="1"/>
  <c r="B54" i="38" s="1"/>
  <c r="B55" i="38" s="1"/>
  <c r="B56" i="38" s="1"/>
  <c r="B57" i="38" s="1"/>
  <c r="B58" i="38" s="1"/>
  <c r="B59" i="38" s="1"/>
  <c r="B60" i="38" s="1"/>
  <c r="B61" i="38" s="1"/>
  <c r="B62" i="38" s="1"/>
  <c r="B63" i="38" s="1"/>
  <c r="B64" i="38" s="1"/>
  <c r="B65" i="38" s="1"/>
  <c r="B66" i="38" s="1"/>
  <c r="B67" i="38" s="1"/>
  <c r="B68" i="38" s="1"/>
  <c r="B69" i="38" s="1"/>
  <c r="B70" i="38" s="1"/>
  <c r="B71" i="38" s="1"/>
  <c r="B72" i="38" s="1"/>
  <c r="B73" i="38" s="1"/>
  <c r="B74" i="38" s="1"/>
  <c r="B75" i="38" s="1"/>
  <c r="B76" i="38" s="1"/>
  <c r="B77" i="38" s="1"/>
  <c r="B78" i="38" s="1"/>
  <c r="B79" i="38" s="1"/>
  <c r="B80" i="38" s="1"/>
  <c r="B81" i="38" s="1"/>
  <c r="B82" i="38" s="1"/>
  <c r="B83" i="38" s="1"/>
  <c r="B84" i="38" s="1"/>
  <c r="B85" i="38" s="1"/>
  <c r="B86" i="38" s="1"/>
  <c r="B87" i="38" s="1"/>
  <c r="B88" i="38" s="1"/>
  <c r="B89" i="38" s="1"/>
  <c r="B90" i="38" s="1"/>
  <c r="B91" i="38" s="1"/>
  <c r="B92" i="38" s="1"/>
  <c r="B93" i="38" s="1"/>
  <c r="B94" i="38" s="1"/>
  <c r="B95" i="38" s="1"/>
  <c r="B96" i="38" s="1"/>
  <c r="B97" i="38" s="1"/>
  <c r="B98" i="38" s="1"/>
  <c r="B104" i="38" s="1"/>
  <c r="B105" i="38" s="1"/>
  <c r="B106" i="38" s="1"/>
  <c r="B107" i="38" s="1"/>
  <c r="B108" i="38" s="1"/>
  <c r="B109" i="38" s="1"/>
  <c r="B110" i="38" s="1"/>
  <c r="B111" i="38" s="1"/>
  <c r="B112" i="38" s="1"/>
  <c r="B113" i="38" s="1"/>
  <c r="B114" i="38" s="1"/>
  <c r="B115" i="38" s="1"/>
  <c r="B116" i="38" s="1"/>
  <c r="B117" i="38" s="1"/>
  <c r="B118" i="38" s="1"/>
  <c r="B119" i="38" s="1"/>
  <c r="B120" i="38" s="1"/>
  <c r="B121" i="38" s="1"/>
  <c r="B122" i="38" s="1"/>
  <c r="B123" i="38" s="1"/>
  <c r="B124" i="38" s="1"/>
  <c r="B125" i="38" s="1"/>
  <c r="B126" i="38" s="1"/>
  <c r="B127" i="38" s="1"/>
  <c r="B12" i="13"/>
  <c r="B13" i="13" s="1"/>
  <c r="B14" i="13" s="1"/>
  <c r="B15" i="13" s="1"/>
  <c r="B19" i="13" l="1"/>
  <c r="B20" i="13" s="1"/>
  <c r="B21" i="13" s="1"/>
  <c r="B23" i="13" s="1"/>
  <c r="B24" i="13" s="1"/>
  <c r="B26" i="13"/>
  <c r="B29" i="13" s="1"/>
  <c r="B30" i="13" s="1"/>
  <c r="B32" i="13" s="1"/>
  <c r="B34" i="13" s="1"/>
  <c r="B37" i="13" s="1"/>
  <c r="B38" i="13" s="1"/>
  <c r="B39" i="13" s="1"/>
  <c r="B40" i="13" s="1"/>
  <c r="B50" i="13" l="1"/>
  <c r="B51" i="13" s="1"/>
  <c r="B52" i="13" s="1"/>
  <c r="B55" i="13" s="1"/>
  <c r="B56" i="13" s="1"/>
  <c r="B58" i="13" s="1"/>
  <c r="B62" i="13" s="1"/>
  <c r="B64" i="13" s="1"/>
  <c r="B65" i="13" s="1"/>
  <c r="B66" i="13" s="1"/>
  <c r="B67" i="13" s="1"/>
  <c r="B69" i="13" s="1"/>
  <c r="B70" i="13" s="1"/>
  <c r="B71" i="13" s="1"/>
  <c r="B73" i="13" s="1"/>
  <c r="B74" i="13" s="1"/>
  <c r="B75" i="13" s="1"/>
  <c r="B76" i="13" s="1"/>
  <c r="I42" i="46" l="1"/>
  <c r="J42" i="46"/>
  <c r="L42" i="46"/>
  <c r="M42" i="46"/>
  <c r="N42" i="46"/>
  <c r="O42" i="46"/>
  <c r="P42" i="46"/>
  <c r="R42" i="46"/>
  <c r="T42" i="46"/>
  <c r="V42" i="46"/>
  <c r="C6" i="46"/>
  <c r="W42" i="46"/>
  <c r="U42" i="46"/>
  <c r="S42" i="46"/>
  <c r="Q42" i="46"/>
  <c r="K42" i="46"/>
  <c r="H42" i="46"/>
  <c r="G42" i="46"/>
  <c r="F42" i="46"/>
  <c r="C5" i="46"/>
  <c r="C12" i="29"/>
  <c r="C6" i="29"/>
  <c r="C5" i="29" s="1"/>
  <c r="D42" i="46" l="1"/>
  <c r="C42" i="46" l="1"/>
  <c r="E42" i="46"/>
  <c r="B9" i="39" l="1"/>
  <c r="B10" i="39"/>
  <c r="B11" i="39"/>
  <c r="B12" i="39" s="1"/>
  <c r="B13" i="39" s="1"/>
  <c r="B14" i="39"/>
  <c r="B15" i="39" s="1"/>
  <c r="B16" i="39" s="1"/>
  <c r="B8" i="8"/>
  <c r="B9" i="8"/>
  <c r="B10" i="8" s="1"/>
  <c r="B11" i="8" s="1"/>
  <c r="B12" i="8" s="1"/>
  <c r="B13" i="8" s="1"/>
  <c r="B14" i="8" s="1"/>
  <c r="B15" i="8" s="1"/>
  <c r="B16" i="8" s="1"/>
  <c r="B17" i="8" s="1"/>
  <c r="B17" i="39" l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B35" i="39" s="1"/>
  <c r="B36" i="39" s="1"/>
  <c r="B37" i="39" s="1"/>
  <c r="B38" i="39" s="1"/>
  <c r="B39" i="39" s="1"/>
  <c r="B40" i="39" s="1"/>
  <c r="B41" i="39" s="1"/>
  <c r="B42" i="39" s="1"/>
  <c r="B43" i="39" s="1"/>
  <c r="B44" i="39" s="1"/>
  <c r="B45" i="39" s="1"/>
  <c r="B46" i="39" s="1"/>
  <c r="B47" i="39" s="1"/>
  <c r="B48" i="39" s="1"/>
  <c r="B49" i="39" s="1"/>
  <c r="B50" i="39" s="1"/>
  <c r="B18" i="8"/>
  <c r="B19" i="8" s="1"/>
  <c r="B20" i="8" s="1"/>
  <c r="B21" i="8" s="1"/>
  <c r="B22" i="8" s="1"/>
  <c r="B23" i="8" s="1"/>
  <c r="B24" i="8" s="1"/>
  <c r="B51" i="39" l="1"/>
  <c r="B52" i="39" s="1"/>
  <c r="B53" i="39" s="1"/>
  <c r="B54" i="39" s="1"/>
  <c r="B55" i="39" s="1"/>
  <c r="B56" i="39" s="1"/>
  <c r="B57" i="39" s="1"/>
  <c r="B58" i="39" s="1"/>
  <c r="B59" i="39" s="1"/>
  <c r="B60" i="39" s="1"/>
  <c r="B61" i="39" s="1"/>
  <c r="B62" i="39" s="1"/>
  <c r="B63" i="39" s="1"/>
  <c r="B64" i="39" s="1"/>
  <c r="B65" i="39" s="1"/>
  <c r="B66" i="39" s="1"/>
  <c r="B67" i="39" s="1"/>
  <c r="B9" i="35"/>
  <c r="B10" i="35" s="1"/>
  <c r="B11" i="35" s="1"/>
  <c r="B12" i="35" s="1"/>
  <c r="B13" i="35" s="1"/>
  <c r="B68" i="39" l="1"/>
  <c r="B69" i="39" s="1"/>
  <c r="B70" i="39" s="1"/>
  <c r="B71" i="39" s="1"/>
  <c r="B72" i="39" s="1"/>
  <c r="B73" i="39" s="1"/>
  <c r="B74" i="39" s="1"/>
  <c r="B75" i="39" s="1"/>
  <c r="B76" i="39" s="1"/>
  <c r="B77" i="39" s="1"/>
  <c r="B78" i="39" s="1"/>
  <c r="B79" i="39" s="1"/>
  <c r="B80" i="39" s="1"/>
  <c r="B81" i="39" s="1"/>
  <c r="B82" i="39" s="1"/>
  <c r="B83" i="39" s="1"/>
  <c r="B84" i="39" s="1"/>
  <c r="B85" i="39" s="1"/>
  <c r="B87" i="39" s="1"/>
  <c r="B88" i="39" s="1"/>
  <c r="B89" i="39" s="1"/>
  <c r="B90" i="39" s="1"/>
  <c r="B91" i="39" s="1"/>
  <c r="B92" i="39" s="1"/>
  <c r="B93" i="39" s="1"/>
  <c r="B94" i="39" s="1"/>
  <c r="B95" i="39" s="1"/>
  <c r="B96" i="39" s="1"/>
  <c r="B97" i="39" s="1"/>
  <c r="B98" i="39" s="1"/>
  <c r="B99" i="39" s="1"/>
  <c r="B100" i="39" s="1"/>
  <c r="B101" i="39" s="1"/>
  <c r="B102" i="39" s="1"/>
  <c r="B103" i="39" s="1"/>
  <c r="B104" i="39" s="1"/>
  <c r="B105" i="39" s="1"/>
  <c r="B106" i="39" s="1"/>
  <c r="B107" i="39" s="1"/>
  <c r="B108" i="39" s="1"/>
  <c r="B109" i="39" s="1"/>
  <c r="A6" i="6"/>
  <c r="A7" i="6"/>
  <c r="A8" i="6" s="1"/>
  <c r="A9" i="6" s="1"/>
  <c r="A10" i="6" s="1"/>
  <c r="A16" i="6" s="1"/>
  <c r="A17" i="6" s="1"/>
  <c r="A18" i="6" s="1"/>
  <c r="A19" i="6" l="1"/>
  <c r="A20" i="6" s="1"/>
  <c r="A21" i="6" s="1"/>
  <c r="A22" i="6" s="1"/>
  <c r="A23" i="6" s="1"/>
  <c r="A24" i="6" s="1"/>
  <c r="I7" i="41"/>
  <c r="H7" i="41"/>
  <c r="G7" i="41"/>
  <c r="H6" i="41"/>
  <c r="G6" i="41"/>
  <c r="B9" i="41"/>
  <c r="B10" i="41" s="1"/>
  <c r="B11" i="41" s="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6" i="41" s="1"/>
  <c r="B27" i="41" s="1"/>
  <c r="B28" i="41" s="1"/>
  <c r="B29" i="41" s="1"/>
  <c r="B30" i="41" s="1"/>
  <c r="B31" i="41" s="1"/>
  <c r="B32" i="41" s="1"/>
  <c r="D52" i="16" l="1"/>
  <c r="B7" i="16"/>
  <c r="B8" i="16" s="1"/>
  <c r="B9" i="16" s="1"/>
  <c r="B10" i="16" s="1"/>
  <c r="B11" i="16" s="1"/>
  <c r="B12" i="16" s="1"/>
  <c r="B13" i="16" s="1"/>
  <c r="B14" i="16" l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33" i="41"/>
  <c r="B34" i="41" s="1"/>
  <c r="B29" i="16" l="1"/>
  <c r="B30" i="16" s="1"/>
  <c r="B31" i="16" s="1"/>
  <c r="B32" i="16" s="1"/>
  <c r="B33" i="16" s="1"/>
  <c r="B34" i="16" s="1"/>
  <c r="B35" i="16"/>
  <c r="B36" i="16" s="1"/>
  <c r="B37" i="16" s="1"/>
  <c r="B38" i="16" s="1"/>
  <c r="B39" i="16" s="1"/>
  <c r="B40" i="16" s="1"/>
  <c r="B41" i="16" l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E7" i="41" l="1"/>
  <c r="E6" i="41"/>
  <c r="F8" i="38"/>
  <c r="F7" i="38"/>
  <c r="D6" i="41" l="1"/>
  <c r="E8" i="38"/>
  <c r="D7" i="41"/>
  <c r="D25" i="8" l="1"/>
  <c r="D14" i="35" l="1"/>
  <c r="H70" i="9" l="1"/>
  <c r="A8" i="29" l="1"/>
  <c r="A9" i="29" l="1"/>
  <c r="A10" i="29" s="1"/>
  <c r="A11" i="29" s="1"/>
  <c r="D5" i="29"/>
  <c r="A6" i="17" l="1"/>
  <c r="A7" i="17" s="1"/>
  <c r="A14" i="17" l="1"/>
  <c r="A15" i="17" s="1"/>
  <c r="A16" i="17" s="1"/>
  <c r="D23" i="14"/>
  <c r="B9" i="14"/>
  <c r="B10" i="14" s="1"/>
  <c r="B11" i="14" l="1"/>
  <c r="B12" i="14" s="1"/>
  <c r="B13" i="14" s="1"/>
  <c r="B14" i="14" s="1"/>
  <c r="B19" i="14" s="1"/>
  <c r="B20" i="14" s="1"/>
  <c r="B21" i="14" s="1"/>
  <c r="B22" i="14" s="1"/>
  <c r="D31" i="10" l="1"/>
  <c r="B21" i="10" l="1"/>
  <c r="B22" i="10" l="1"/>
  <c r="B23" i="10" s="1"/>
  <c r="B24" i="10" s="1"/>
  <c r="B25" i="10" s="1"/>
  <c r="B26" i="10" s="1"/>
  <c r="B27" i="10" s="1"/>
  <c r="B28" i="10" s="1"/>
  <c r="B29" i="10" s="1"/>
  <c r="B30" i="10" s="1"/>
  <c r="D99" i="48"/>
</calcChain>
</file>

<file path=xl/sharedStrings.xml><?xml version="1.0" encoding="utf-8"?>
<sst xmlns="http://schemas.openxmlformats.org/spreadsheetml/2006/main" count="1774" uniqueCount="1029">
  <si>
    <t>Код</t>
  </si>
  <si>
    <t>Наименование работ</t>
  </si>
  <si>
    <t>Примечание</t>
  </si>
  <si>
    <t>срок</t>
  </si>
  <si>
    <t>примечание</t>
  </si>
  <si>
    <t>т.кв.м</t>
  </si>
  <si>
    <t>1.1.</t>
  </si>
  <si>
    <t>Красноармейская 4</t>
  </si>
  <si>
    <t>ремонт</t>
  </si>
  <si>
    <t>Красноармейская 8</t>
  </si>
  <si>
    <t>Красного Флота 3</t>
  </si>
  <si>
    <t>Костылева 12</t>
  </si>
  <si>
    <t>1.2</t>
  </si>
  <si>
    <t>мягкая</t>
  </si>
  <si>
    <t>Александровская 36б</t>
  </si>
  <si>
    <t>Владимирская 30</t>
  </si>
  <si>
    <t>Ж.Антоненко 16</t>
  </si>
  <si>
    <t>Красного Флота 6</t>
  </si>
  <si>
    <t>Ораниенбаумский 39 к.2</t>
  </si>
  <si>
    <t>Ораниенбаумский 43 к.2</t>
  </si>
  <si>
    <t>Победы 12</t>
  </si>
  <si>
    <t>Победы 19</t>
  </si>
  <si>
    <t>Победы 22/7</t>
  </si>
  <si>
    <t>Победы 36 к.1</t>
  </si>
  <si>
    <t>Скуридина 1</t>
  </si>
  <si>
    <t>Скуридина 2</t>
  </si>
  <si>
    <t>Скуридина 3</t>
  </si>
  <si>
    <t>Скуридина 9</t>
  </si>
  <si>
    <t>Федюнинского 14 к.1</t>
  </si>
  <si>
    <t>Федюнинского 16</t>
  </si>
  <si>
    <t>Федюнинского 3 к.2</t>
  </si>
  <si>
    <t>Федюнинского 5 к.2</t>
  </si>
  <si>
    <t>Швейцарская 10</t>
  </si>
  <si>
    <t>Швейцарская 6</t>
  </si>
  <si>
    <t>1.3</t>
  </si>
  <si>
    <t>Усиление элементов деревянной стропильной системы</t>
  </si>
  <si>
    <t>1</t>
  </si>
  <si>
    <t>Начальник ПТО</t>
  </si>
  <si>
    <t xml:space="preserve">3.1.                  </t>
  </si>
  <si>
    <t>Ремонт отделки фасада</t>
  </si>
  <si>
    <t>V Всего:                                                крыльца + фасад</t>
  </si>
  <si>
    <t>крыльца</t>
  </si>
  <si>
    <t>сумма</t>
  </si>
  <si>
    <t>шт</t>
  </si>
  <si>
    <t>тыс.руб</t>
  </si>
  <si>
    <t>Александровская 22/17</t>
  </si>
  <si>
    <t>Александровская 23</t>
  </si>
  <si>
    <t>Александровская 23а</t>
  </si>
  <si>
    <t>Александровская 27</t>
  </si>
  <si>
    <t>Александровская 30</t>
  </si>
  <si>
    <t>Александровская 32б</t>
  </si>
  <si>
    <t>Александровская 36а</t>
  </si>
  <si>
    <t>Александровская 36в</t>
  </si>
  <si>
    <t>Владимирская 18а</t>
  </si>
  <si>
    <t>Владимирская 26б</t>
  </si>
  <si>
    <t>Владимирская 27</t>
  </si>
  <si>
    <t>Дворцовый 38</t>
  </si>
  <si>
    <t>Дворцовый 59</t>
  </si>
  <si>
    <t>Дегтярева 27</t>
  </si>
  <si>
    <t>Еленинская 27/10</t>
  </si>
  <si>
    <t>Еленинская 31</t>
  </si>
  <si>
    <t>Иликовский 12</t>
  </si>
  <si>
    <t>Красноармейская 23</t>
  </si>
  <si>
    <t>Красноармейская 23а</t>
  </si>
  <si>
    <t>Красноармейская 27</t>
  </si>
  <si>
    <t>Красного Флота 1</t>
  </si>
  <si>
    <t>Красного Флота 1а</t>
  </si>
  <si>
    <t>Красного Флота 7</t>
  </si>
  <si>
    <t>Красного Флота 9/46</t>
  </si>
  <si>
    <t>Кронштадтская 6/49</t>
  </si>
  <si>
    <t>Ломоносова 14</t>
  </si>
  <si>
    <t>Ломоносова 2</t>
  </si>
  <si>
    <t>Некрасова 1 к.2</t>
  </si>
  <si>
    <t>Ораниенбаумский 21</t>
  </si>
  <si>
    <t>Ораниенбаумский 27</t>
  </si>
  <si>
    <t>Ораниенбаумский 31</t>
  </si>
  <si>
    <t>Ораниенбаумский 33 к.2</t>
  </si>
  <si>
    <t>Ораниенбаумский 33 к.3</t>
  </si>
  <si>
    <t>Ораниенбаумский 37 к.2</t>
  </si>
  <si>
    <t>Ораниенбаумский 37 к.3</t>
  </si>
  <si>
    <t>Ораниенбаумский 43 к.1</t>
  </si>
  <si>
    <t>Ораниенбаумский 43 к.3</t>
  </si>
  <si>
    <t>Ораниенбаумский 47</t>
  </si>
  <si>
    <t>Ораниенбаумский 49 к.1</t>
  </si>
  <si>
    <t>Петровский 4</t>
  </si>
  <si>
    <t>Победы 11б</t>
  </si>
  <si>
    <t>Победы 16/12</t>
  </si>
  <si>
    <t>Победы 2</t>
  </si>
  <si>
    <t>Победы 21</t>
  </si>
  <si>
    <t>Победы 21а</t>
  </si>
  <si>
    <t>Победы 3</t>
  </si>
  <si>
    <t>Победы 36 к.2</t>
  </si>
  <si>
    <t>Победы 9</t>
  </si>
  <si>
    <t>Сафронова 1</t>
  </si>
  <si>
    <t>Сафронова 10</t>
  </si>
  <si>
    <t>Сафронова 1а</t>
  </si>
  <si>
    <t>Сафронова 6</t>
  </si>
  <si>
    <t>Швейцарская 2</t>
  </si>
  <si>
    <t>Швейцарская 24</t>
  </si>
  <si>
    <t>Швейцарская 8 к.2</t>
  </si>
  <si>
    <t>3.2.</t>
  </si>
  <si>
    <t>Козырьки, балконы, лоджии</t>
  </si>
  <si>
    <t>Козырьки</t>
  </si>
  <si>
    <t>балконы</t>
  </si>
  <si>
    <t>шт.</t>
  </si>
  <si>
    <t>Александровская 29</t>
  </si>
  <si>
    <t>Александровская 31</t>
  </si>
  <si>
    <t>Александровская 33</t>
  </si>
  <si>
    <t>Владимирская 22</t>
  </si>
  <si>
    <t>Владимирская 26а</t>
  </si>
  <si>
    <t>Дворцовый 43/6</t>
  </si>
  <si>
    <t>Дворцовый 53</t>
  </si>
  <si>
    <t>Еленинская 29</t>
  </si>
  <si>
    <t>Ж.Антоненко 6</t>
  </si>
  <si>
    <t>Ж.Антоненко 6 к.1</t>
  </si>
  <si>
    <t>Красного Флота 30</t>
  </si>
  <si>
    <t>Красного Флота 30а</t>
  </si>
  <si>
    <t>Кронштадтская 4а</t>
  </si>
  <si>
    <t>Ораниенбаумский 27 к.2</t>
  </si>
  <si>
    <t>Ораниенбаумский 33 к.1</t>
  </si>
  <si>
    <t>Ораниенбаумский 45 к.3</t>
  </si>
  <si>
    <t>Победы 11а</t>
  </si>
  <si>
    <t>Рубакина 12</t>
  </si>
  <si>
    <t>Сафронова 3а</t>
  </si>
  <si>
    <t>Токарева 18а</t>
  </si>
  <si>
    <t xml:space="preserve">3.3.                                                                                                                     </t>
  </si>
  <si>
    <t xml:space="preserve">  Герметизация стыков стеновых панелей</t>
  </si>
  <si>
    <t>т.п.м</t>
  </si>
  <si>
    <t>Александровская 45</t>
  </si>
  <si>
    <t>Швейцарская 9</t>
  </si>
  <si>
    <t>3.4.</t>
  </si>
  <si>
    <t>Ремонт приямков, входов в подвалы</t>
  </si>
  <si>
    <t>Богумиловская 15</t>
  </si>
  <si>
    <t>Красноармейская 29</t>
  </si>
  <si>
    <t>Красного Флота 5</t>
  </si>
  <si>
    <t>ООО "ЖКС г. Ломоносова"</t>
  </si>
  <si>
    <t>№ п\п</t>
  </si>
  <si>
    <t>Адрес</t>
  </si>
  <si>
    <t>S</t>
  </si>
  <si>
    <t>Выполнено</t>
  </si>
  <si>
    <t>м2</t>
  </si>
  <si>
    <t>тыс.м2</t>
  </si>
  <si>
    <t>Александровская 40</t>
  </si>
  <si>
    <t>всего</t>
  </si>
  <si>
    <t>4 кв</t>
  </si>
  <si>
    <t>3 кв</t>
  </si>
  <si>
    <t>2 кв</t>
  </si>
  <si>
    <t>1 кв</t>
  </si>
  <si>
    <t>Кронштадтская 7</t>
  </si>
  <si>
    <t>Костылева 10/19</t>
  </si>
  <si>
    <t>Дворцовый 36</t>
  </si>
  <si>
    <t>Дворцовый 34</t>
  </si>
  <si>
    <t>Дворцовый 32</t>
  </si>
  <si>
    <t>квартал</t>
  </si>
  <si>
    <t>площ.</t>
  </si>
  <si>
    <t>кол-во</t>
  </si>
  <si>
    <t>т.м2</t>
  </si>
  <si>
    <t>л\кл</t>
  </si>
  <si>
    <t>выполнено</t>
  </si>
  <si>
    <t>этаж ность</t>
  </si>
  <si>
    <t>Адресная программа ремонта лестничных клеток жилых домов</t>
  </si>
  <si>
    <t>ПРОЕКТ</t>
  </si>
  <si>
    <t>№</t>
  </si>
  <si>
    <t>п/п</t>
  </si>
  <si>
    <t>т.р.</t>
  </si>
  <si>
    <t>Ораниенбаумский 29</t>
  </si>
  <si>
    <t>Сафронова 2</t>
  </si>
  <si>
    <t>ИТОГО</t>
  </si>
  <si>
    <t>№
п/п</t>
  </si>
  <si>
    <t>воронки
шт.</t>
  </si>
  <si>
    <t>звенья
шт.</t>
  </si>
  <si>
    <t>колена
шт.</t>
  </si>
  <si>
    <t>отливы
шт.</t>
  </si>
  <si>
    <t>ВСЕГО   шт.</t>
  </si>
  <si>
    <t>Александровская 25</t>
  </si>
  <si>
    <t>Александровская 42</t>
  </si>
  <si>
    <t>Александровская 43</t>
  </si>
  <si>
    <t>Дворцовый 31</t>
  </si>
  <si>
    <t>Дворцовый 49</t>
  </si>
  <si>
    <t>Дворцовый 51</t>
  </si>
  <si>
    <t>Красноармейская 10</t>
  </si>
  <si>
    <t>Красного Флота 1б</t>
  </si>
  <si>
    <t>Победы 1</t>
  </si>
  <si>
    <t>Победы 5</t>
  </si>
  <si>
    <t>Сафронова 4</t>
  </si>
  <si>
    <t>Токарева 8</t>
  </si>
  <si>
    <t>Начальник ПТО:</t>
  </si>
  <si>
    <t>Примечания</t>
  </si>
  <si>
    <t>тыс. м2</t>
  </si>
  <si>
    <t>Красного Флота 4</t>
  </si>
  <si>
    <t>Михайловская 10/2</t>
  </si>
  <si>
    <t>Некрасова 1</t>
  </si>
  <si>
    <t>Победы 15</t>
  </si>
  <si>
    <t>Победы 23</t>
  </si>
  <si>
    <t>Победы 34 к.1</t>
  </si>
  <si>
    <t>№ пп</t>
  </si>
  <si>
    <t>Всего                  Кол-во</t>
  </si>
  <si>
    <t>тыс.руб.</t>
  </si>
  <si>
    <t>двери,  шт.</t>
  </si>
  <si>
    <t>люки,  шт.</t>
  </si>
  <si>
    <t>решетки,  шт.</t>
  </si>
  <si>
    <t>Красноармейская 37а</t>
  </si>
  <si>
    <t>Федюнинского 3 к.1</t>
  </si>
  <si>
    <t>Федюнинского 5 к.1</t>
  </si>
  <si>
    <t>Генеральный директор</t>
  </si>
  <si>
    <t xml:space="preserve"> ООО"ЖКС г.Ломоносова"</t>
  </si>
  <si>
    <t>ВСЕГО: л/кл + подвал(чердак)</t>
  </si>
  <si>
    <t>остекление</t>
  </si>
  <si>
    <t>подвальные  (чердачные)  окна</t>
  </si>
  <si>
    <t>1ая Нижняя 1</t>
  </si>
  <si>
    <t>Владимирская 20/2</t>
  </si>
  <si>
    <t>Победы 6</t>
  </si>
  <si>
    <t>Итого:</t>
  </si>
  <si>
    <t xml:space="preserve">Адресная программа текущего ремонта </t>
  </si>
  <si>
    <t>по ООО "ЖКС г. Ломоносова"</t>
  </si>
  <si>
    <t>№№ пп</t>
  </si>
  <si>
    <t>кол-во    шт.</t>
  </si>
  <si>
    <t>в/каналы</t>
  </si>
  <si>
    <t>Владимирская 21</t>
  </si>
  <si>
    <t>п.2 - колпак</t>
  </si>
  <si>
    <t>колпаки</t>
  </si>
  <si>
    <t>Ломоносова 14а</t>
  </si>
  <si>
    <t xml:space="preserve"> кладка,колпак,оштукат.</t>
  </si>
  <si>
    <t>п.2 - оштукатуривание</t>
  </si>
  <si>
    <t>Ед. изм.  м2</t>
  </si>
  <si>
    <t>ВСЕГО</t>
  </si>
  <si>
    <t>месяц</t>
  </si>
  <si>
    <t>№ п/п</t>
  </si>
  <si>
    <t>Владимирская 23</t>
  </si>
  <si>
    <t>ИТОГО:</t>
  </si>
  <si>
    <t>Еленинская 9/1</t>
  </si>
  <si>
    <t xml:space="preserve">V </t>
  </si>
  <si>
    <t>Дворовый 33</t>
  </si>
  <si>
    <t>восст. Асфальтового покрытия</t>
  </si>
  <si>
    <t>Парковая 20 к.3 стр 7</t>
  </si>
  <si>
    <t>устрорйство дорожки к Победы 21</t>
  </si>
  <si>
    <t>крыша</t>
  </si>
  <si>
    <t>хвс</t>
  </si>
  <si>
    <t>цо</t>
  </si>
  <si>
    <t>КР</t>
  </si>
  <si>
    <t>Итого, по договорам на упрапвление</t>
  </si>
  <si>
    <t>ППР</t>
  </si>
  <si>
    <t>балконы в плане ГУЖА</t>
  </si>
  <si>
    <t>Адресная программа текущего ремонта по фасадам</t>
  </si>
  <si>
    <t xml:space="preserve">2 кв </t>
  </si>
  <si>
    <t>Еленинская 21</t>
  </si>
  <si>
    <t>Профсоюзная 11а</t>
  </si>
  <si>
    <t>ппр</t>
  </si>
  <si>
    <t>в/каналы п.3</t>
  </si>
  <si>
    <t>оштукатуривание (4,5м2)</t>
  </si>
  <si>
    <t>Жоры Антоненко 8</t>
  </si>
  <si>
    <t xml:space="preserve">План текущего ремонта </t>
  </si>
  <si>
    <t>устрорйство дорожки</t>
  </si>
  <si>
    <t>ремонт отмостки торец п.1</t>
  </si>
  <si>
    <t>Парковая 20 к.3 стр 4</t>
  </si>
  <si>
    <t>асфальт и поребрики</t>
  </si>
  <si>
    <t>окна</t>
  </si>
  <si>
    <t>Водоотведение</t>
  </si>
  <si>
    <t>ХВС</t>
  </si>
  <si>
    <t>Железнодорожный пер 6</t>
  </si>
  <si>
    <t>Заводская 5</t>
  </si>
  <si>
    <t>Заводская 9</t>
  </si>
  <si>
    <t>Черникова 22</t>
  </si>
  <si>
    <t>Фасад</t>
  </si>
  <si>
    <t>водоотведение</t>
  </si>
  <si>
    <t>гвс</t>
  </si>
  <si>
    <t xml:space="preserve">Победы 6 </t>
  </si>
  <si>
    <t>Ремонт балконов всего, в том числе:</t>
  </si>
  <si>
    <t>ремонт балконов (включая переходные балконы)</t>
  </si>
  <si>
    <t>ремонт эркеров</t>
  </si>
  <si>
    <t>ремонт лоджий</t>
  </si>
  <si>
    <t>Ремонт козырьков над входами в подъезды, подвалы, над балконами верхних этажей</t>
  </si>
  <si>
    <t>Герметизация стыков стеновых панелей</t>
  </si>
  <si>
    <t>Окна - замена на стеклопакеты</t>
  </si>
  <si>
    <t>год</t>
  </si>
  <si>
    <t>2017г.</t>
  </si>
  <si>
    <t>2016 г.</t>
  </si>
  <si>
    <t>2022 г. план-факт</t>
  </si>
  <si>
    <t>2023 г. план-факт</t>
  </si>
  <si>
    <t>???</t>
  </si>
  <si>
    <t>отмостка отсутствует - торец;                                                        п.3-4-примыкание</t>
  </si>
  <si>
    <t xml:space="preserve">Швейцарская 8 к.1   </t>
  </si>
  <si>
    <t>пп</t>
  </si>
  <si>
    <t>спуск в подвал</t>
  </si>
  <si>
    <t>Ремонт, замена окон и остекления</t>
  </si>
  <si>
    <t>ремонт, изгот.рам</t>
  </si>
  <si>
    <t>полы в приямках</t>
  </si>
  <si>
    <t>п.4 приямок - спуск в подвал+ рещетка</t>
  </si>
  <si>
    <t>спуск в подвал (4м2)</t>
  </si>
  <si>
    <t>Ораниенбаумский пр., 43, к.3</t>
  </si>
  <si>
    <t>п.1спуск в подвал и вх группа</t>
  </si>
  <si>
    <t>Ораниенбаумский пр., 43, к.2</t>
  </si>
  <si>
    <t>п.1,2,3 - полы в приямках</t>
  </si>
  <si>
    <t>п.2 - колпак, оштукат.</t>
  </si>
  <si>
    <t>между п.5-6</t>
  </si>
  <si>
    <t>между п.2-3, п.6</t>
  </si>
  <si>
    <t>Швейцарская 18 к.2</t>
  </si>
  <si>
    <t>в/к - ремонт</t>
  </si>
  <si>
    <t>Шибера, Клапаны</t>
  </si>
  <si>
    <t xml:space="preserve">1 кв </t>
  </si>
  <si>
    <t xml:space="preserve">4 кв </t>
  </si>
  <si>
    <t>13.</t>
  </si>
  <si>
    <t>Утвержденный план</t>
  </si>
  <si>
    <t xml:space="preserve"> 5-7</t>
  </si>
  <si>
    <t>9 и 6</t>
  </si>
  <si>
    <t xml:space="preserve"> 5-7-9</t>
  </si>
  <si>
    <t xml:space="preserve"> ООО "ЖКС г. Ломоносова" на 2024 год.</t>
  </si>
  <si>
    <t>ПРОЕКТ ПЛАНА ТР</t>
  </si>
  <si>
    <t xml:space="preserve">3.3. </t>
  </si>
  <si>
    <t>Адресная программа текущего ремонта кровель по  ООО "ЖКС г. Ломоносова"                                                                                                                                                             Петродворцового района Санкт-Петербурга  на 2024 год</t>
  </si>
  <si>
    <t>БАЛКОНЫ И КОЗЫРЬКИ на 2024 год</t>
  </si>
  <si>
    <t>ФАСАДЫ, КРЫЛЬЦА  на 2024 год</t>
  </si>
  <si>
    <t>ГЕРМЕТИЗАЦИЯ ШВОВ на 2024 год</t>
  </si>
  <si>
    <t>примечание (место)</t>
  </si>
  <si>
    <t>РЕМОНТ ПРИЯМКОВ (спусков в подвал) на 2024 год</t>
  </si>
  <si>
    <t>Выполнено 2023 г.</t>
  </si>
  <si>
    <t>Восстановление отделки стен, потолков технических помещений  на 2024 г.                                                                                            (подвалов)</t>
  </si>
  <si>
    <t>Ремонт мусоропроводов (шиберов, стволов, клапанов) на 2024 г.</t>
  </si>
  <si>
    <t>ВСЕГО за 2024</t>
  </si>
  <si>
    <t>Адресная программа ремонта полов МОП на 2024 год</t>
  </si>
  <si>
    <t>Адресная программа  текущего ремонта по замене водосточных труб  ООО "ЖКС г. Ломоносова" на 2024 год.</t>
  </si>
  <si>
    <t>выполнено в 2024 г.</t>
  </si>
  <si>
    <t>Адресная программа  текущего ремонта по ремонту отмостки                                                                        ООО "ЖКС г. Ломоносова" на 2024 год.</t>
  </si>
  <si>
    <t>Адресная программа замены и ремонта дверей на 2024 год</t>
  </si>
  <si>
    <t>Адресная программа по установке металлических дверей и  решеток на  2024 год.
ООО "ЖКС г. Ломоносова"</t>
  </si>
  <si>
    <t>Адресная программа текущего ремонта  окон на 2024 год</t>
  </si>
  <si>
    <t>Примечание (рмонт, замена, изготовление)</t>
  </si>
  <si>
    <t>и замены дефлекторов, оголовков труб на 2024 г.</t>
  </si>
  <si>
    <t>на ремонт и восстановление разрушенных участков тротуаров, проездов и дорожек (Афсальтирование) на 2024 г.</t>
  </si>
  <si>
    <t>Адресная программа АВР и др. виды работ,                                                                                                                      по ООО "ЖКС г. Ломоносова" на 2024 год</t>
  </si>
  <si>
    <t>ремонт и окраска (с 2023)</t>
  </si>
  <si>
    <t>коз с торца (с 2023)</t>
  </si>
  <si>
    <t>Парковая 20 к.3 стр.7</t>
  </si>
  <si>
    <t>Адрес                                                       (Квартиры, подъезды)</t>
  </si>
  <si>
    <t xml:space="preserve">№№ пп </t>
  </si>
  <si>
    <t>замена плитки керамической - спуск в подвал</t>
  </si>
  <si>
    <t>замена на стеклопакеты</t>
  </si>
  <si>
    <t>б/плиты</t>
  </si>
  <si>
    <t>ремонт цоколя</t>
  </si>
  <si>
    <t>Победы 11</t>
  </si>
  <si>
    <t>кв. 18,19 + 2шт</t>
  </si>
  <si>
    <t>п.2 ремонт , кв 30 б/плита</t>
  </si>
  <si>
    <t>п.2 (2,4 эт) - ремонт ступеней и полов</t>
  </si>
  <si>
    <t>п. 2 (2эт) - ремонт ступеней</t>
  </si>
  <si>
    <t>торец крыльцо (ИТП)- ремонт + окраска двери</t>
  </si>
  <si>
    <t>Красноармейская 14</t>
  </si>
  <si>
    <t>ремонт б/плит</t>
  </si>
  <si>
    <t>цоколь ремонт и окраска</t>
  </si>
  <si>
    <t>полы, окрытие, столбики спуск в подвал</t>
  </si>
  <si>
    <t>ремонт прикарнизной плиты</t>
  </si>
  <si>
    <t>ремонт и окраска, б/плиты</t>
  </si>
  <si>
    <t>Красноармейская 37</t>
  </si>
  <si>
    <t>спуск в подвал п.2,4</t>
  </si>
  <si>
    <t>ремонт и окраска фасада</t>
  </si>
  <si>
    <t>кв 9,10 - б/плита</t>
  </si>
  <si>
    <t xml:space="preserve">(2023) - цоколь </t>
  </si>
  <si>
    <t>жалюзи</t>
  </si>
  <si>
    <t>штукатурка и окраска</t>
  </si>
  <si>
    <t>кв 8,9,17</t>
  </si>
  <si>
    <t>Сафронова 8</t>
  </si>
  <si>
    <t>цоколь - примыкание</t>
  </si>
  <si>
    <t>ремонт авр</t>
  </si>
  <si>
    <t>кв 28 заделка трещины</t>
  </si>
  <si>
    <t xml:space="preserve">ремонт окраска </t>
  </si>
  <si>
    <t>Красного Флота 7а</t>
  </si>
  <si>
    <t>фасад - ремонт и окраска, крыльцо п.5</t>
  </si>
  <si>
    <t>крыльцо -п.2,3</t>
  </si>
  <si>
    <t>цоколь</t>
  </si>
  <si>
    <t>цоколь, крыльцо -п.2,3</t>
  </si>
  <si>
    <t>крыльцо -п.3</t>
  </si>
  <si>
    <t>цоколь, фасад -восст кирпич. Кв 28 (0,5м2)</t>
  </si>
  <si>
    <t xml:space="preserve">спуск в подвал </t>
  </si>
  <si>
    <t>отливы (металл) кв 17,18</t>
  </si>
  <si>
    <t>Алексадровская 40</t>
  </si>
  <si>
    <t>Алексадровская 42</t>
  </si>
  <si>
    <t>Алексадровская 43</t>
  </si>
  <si>
    <t xml:space="preserve">Красного Флота 1а </t>
  </si>
  <si>
    <t xml:space="preserve">п.3 -ЛСП 1 эт </t>
  </si>
  <si>
    <t>п.1,2,3,4,5  ЛСП или ППР</t>
  </si>
  <si>
    <t>ремонт и окраска + прим., крыльца п.1,2,3</t>
  </si>
  <si>
    <t>ремонт полов в приямках</t>
  </si>
  <si>
    <t>п.3,5,7,8  ЛСП</t>
  </si>
  <si>
    <t>Швейцарская 14</t>
  </si>
  <si>
    <t>выход на кровлю</t>
  </si>
  <si>
    <t>кв 8(5эт) - ремонт  (смена) свесов</t>
  </si>
  <si>
    <t>цоколь + прим.+ рем.плит перекрыт. в арке под кв 4</t>
  </si>
  <si>
    <t>Швейцарская 16 к.1</t>
  </si>
  <si>
    <t>ремонт и изоляция</t>
  </si>
  <si>
    <t>цоколь, крыльцо п.4 (ямочн. Ремонт )</t>
  </si>
  <si>
    <t>Швейцарская 18 к.1</t>
  </si>
  <si>
    <t>цоколь + примыкание</t>
  </si>
  <si>
    <t>п.1-4</t>
  </si>
  <si>
    <t>п. 3 (1эт)  лсп</t>
  </si>
  <si>
    <t>цоколь прим.+крыльца п.1-6</t>
  </si>
  <si>
    <t>Михайловская 18а</t>
  </si>
  <si>
    <t>п.1 тамбур</t>
  </si>
  <si>
    <t xml:space="preserve">п.1(1эт), п.2(4эт), п.4(5эт) - ЛСП </t>
  </si>
  <si>
    <t>прикарнизная плита</t>
  </si>
  <si>
    <t>п. 1-7 замена окрытия</t>
  </si>
  <si>
    <t>п. 7- вых на кровлю, п.6- входная</t>
  </si>
  <si>
    <t>п-4-жалюзи; ч-5-сетки</t>
  </si>
  <si>
    <t>Победы 18</t>
  </si>
  <si>
    <t>п.5 (5 этаж)</t>
  </si>
  <si>
    <t>п.4 тамбур ЛСП</t>
  </si>
  <si>
    <t>цоколь ремонт и окраска + прим. Крыльцо п.1</t>
  </si>
  <si>
    <t>Победы 21 к.1</t>
  </si>
  <si>
    <t>п.3,4 (1 эт)</t>
  </si>
  <si>
    <t>п.3 (1,5 эт), п.4 (1,5эт) -ЛСП</t>
  </si>
  <si>
    <t>кв 7,28-б/плита</t>
  </si>
  <si>
    <t>цоколь, крыльца п.3,4</t>
  </si>
  <si>
    <t>лицевой фасад</t>
  </si>
  <si>
    <t>Дегтярева 25</t>
  </si>
  <si>
    <t>фасад ремонт и окраска</t>
  </si>
  <si>
    <t xml:space="preserve">крыльцо </t>
  </si>
  <si>
    <t xml:space="preserve">входная дверь </t>
  </si>
  <si>
    <t>Иликовский 26а</t>
  </si>
  <si>
    <t>пробить продухи под кв 3</t>
  </si>
  <si>
    <t>Александровская 5</t>
  </si>
  <si>
    <t>фасад двор.,лиц., торец</t>
  </si>
  <si>
    <t>Александровская 9/21</t>
  </si>
  <si>
    <t>цоколь и прим., фасад</t>
  </si>
  <si>
    <t>стены л/кл  ЛСП</t>
  </si>
  <si>
    <t>Ямочный ремонт</t>
  </si>
  <si>
    <t>водоприемные лотки 30х90 п.2</t>
  </si>
  <si>
    <t>водоприемные лотки 30х90 п.1(кв.1)</t>
  </si>
  <si>
    <t>Владимирская 25</t>
  </si>
  <si>
    <t>водоприемные лотки 30х90 п.4</t>
  </si>
  <si>
    <t>цоколь+прим., крыльца п. 1,2,4</t>
  </si>
  <si>
    <t>п.3, п.4 - 1 эт.</t>
  </si>
  <si>
    <t>3 чердак, 4 подвал</t>
  </si>
  <si>
    <t>п.1 (4 эт), п.3 (1,5эт) ЛСП</t>
  </si>
  <si>
    <t>п.2 (1эт.,тамбур)</t>
  </si>
  <si>
    <t>п. 1,5 ЛСП</t>
  </si>
  <si>
    <t>кв 80 смена покрытия+ желоба п.1,4,5-(8 пм)</t>
  </si>
  <si>
    <t>сетки на черд.продухи</t>
  </si>
  <si>
    <t>укрепить стойками</t>
  </si>
  <si>
    <t>укрепить стойками, ремонт</t>
  </si>
  <si>
    <t>чердак</t>
  </si>
  <si>
    <t>выход на чердак</t>
  </si>
  <si>
    <t xml:space="preserve">п.1-5 ремонт </t>
  </si>
  <si>
    <t>п.2,3,4,5 ремонт</t>
  </si>
  <si>
    <t>п.2 ЛСП</t>
  </si>
  <si>
    <t>п.3,4 (смена плитки)</t>
  </si>
  <si>
    <t>торец</t>
  </si>
  <si>
    <t>цоколь прим.по Р, п.1-4 ремонт</t>
  </si>
  <si>
    <t xml:space="preserve">Ораниенбаумский 27 </t>
  </si>
  <si>
    <t>цоколь прим.по Р; п.1-4 ямоч. Ремонт</t>
  </si>
  <si>
    <t>п.2,5,8</t>
  </si>
  <si>
    <t>Швейцарская 8 к.1</t>
  </si>
  <si>
    <t>восст кирп.клад.+жалюзи</t>
  </si>
  <si>
    <t>кв 45, 103-10м2-смена покрытия + 10пм - карниз свес</t>
  </si>
  <si>
    <t>п.2,3,8 укрепл., п.7- ремонт</t>
  </si>
  <si>
    <t>п.1-6 укреп стойками,  п.6 ремонт</t>
  </si>
  <si>
    <t>водоприемные лотки 30х90 п.1-6</t>
  </si>
  <si>
    <t>цоколь - ремонт и окраска</t>
  </si>
  <si>
    <t>ремонт и окраска</t>
  </si>
  <si>
    <t>окрытие п.2</t>
  </si>
  <si>
    <t>Ораниенбаумский 37 к.1</t>
  </si>
  <si>
    <t>п. 1,10 - у спуска в подвал</t>
  </si>
  <si>
    <t>шибера</t>
  </si>
  <si>
    <t>лиц. ф.- п.2-3, п.3-4</t>
  </si>
  <si>
    <t>л.ф.п.1,3,5; дв.ф.п.1,2,3,4,5 - ремонт козыр.; кв 23,26,29,35,38,41,44</t>
  </si>
  <si>
    <t>Окраска и штукатурка утепленной стены</t>
  </si>
  <si>
    <t>п.1,2 ЛСП  или ППР</t>
  </si>
  <si>
    <t>спуск в подвал п.1(20м2), крыльца (6м2)</t>
  </si>
  <si>
    <t>п.4,3 (2м2), крыльцо п.3</t>
  </si>
  <si>
    <t>п.3 ремонт (уклон)</t>
  </si>
  <si>
    <t>Федюнинского 3 к.3</t>
  </si>
  <si>
    <t>ремонт замена</t>
  </si>
  <si>
    <t>цоколь - примыкание,  п.5,6,7,8</t>
  </si>
  <si>
    <t>двери мусоропровода</t>
  </si>
  <si>
    <t>ремонт (изоляция -пртечки)</t>
  </si>
  <si>
    <t>двери - кровля, чердак</t>
  </si>
  <si>
    <t>Ораниенбаумский 21 к.2</t>
  </si>
  <si>
    <t>9эт - ремонт облиц.слоя кирпича</t>
  </si>
  <si>
    <t>ремонт обл. слоя кирпича(10), кирпичной кладки(10), крыл п.1,4,5</t>
  </si>
  <si>
    <t>п.1,2,3, - герметизация (протечки) и укрепление</t>
  </si>
  <si>
    <t>ремонт приямков (ликвидировать) 14м2</t>
  </si>
  <si>
    <t>подвальные</t>
  </si>
  <si>
    <t>ремонт отмостки, в/прием. Лотки-8шт</t>
  </si>
  <si>
    <t>герм(пртечки) п.1-8; кв.44,116</t>
  </si>
  <si>
    <t>отмостка</t>
  </si>
  <si>
    <t>Скуридина 6</t>
  </si>
  <si>
    <t>п.8 цоколь - примыкание</t>
  </si>
  <si>
    <t>замена на стеклопакеты (или 4 рем)</t>
  </si>
  <si>
    <t>кв 13 - смена покрытия</t>
  </si>
  <si>
    <t>кв 30,43,45 - смена покрытия</t>
  </si>
  <si>
    <t>гермет прим., укрепление стойками</t>
  </si>
  <si>
    <t>отмостка, п.1,2-ремонт, фасад-штук.откосов окон 20 м2</t>
  </si>
  <si>
    <t>рем вход группы</t>
  </si>
  <si>
    <t>п.1-6 укреп стойками и герметизация</t>
  </si>
  <si>
    <t>ремонт и остекление</t>
  </si>
  <si>
    <t>укрепление</t>
  </si>
  <si>
    <t>Федюнинского 5 к.4</t>
  </si>
  <si>
    <t>укрепление, кв 65</t>
  </si>
  <si>
    <t>п.5,6 - герм. и ремонт,</t>
  </si>
  <si>
    <t>цоколь - примыкание п.4</t>
  </si>
  <si>
    <t>в подвал  п.1,4</t>
  </si>
  <si>
    <t>кв 43. л/кл 1- ремонт</t>
  </si>
  <si>
    <t xml:space="preserve">плитка спуск в подвал + п.1(дверные откосы) </t>
  </si>
  <si>
    <t>Ораниенбаумский пр., 47</t>
  </si>
  <si>
    <t>приямок - полы</t>
  </si>
  <si>
    <t>Победы 32 к 2</t>
  </si>
  <si>
    <t>Победы 32 к.2</t>
  </si>
  <si>
    <t>кв 15,71,75,72</t>
  </si>
  <si>
    <t>Победа 34 к.1</t>
  </si>
  <si>
    <t>мусороприемная камера - косметика</t>
  </si>
  <si>
    <t>Победы 36 к 1</t>
  </si>
  <si>
    <t>цоколь - примыкание п.1,2</t>
  </si>
  <si>
    <t>Морская 84а</t>
  </si>
  <si>
    <t>ремонт (пристрой кв 15), демонтаж крыльца</t>
  </si>
  <si>
    <t>п. 2,3,5</t>
  </si>
  <si>
    <t>кв 36 козырек над балконом</t>
  </si>
  <si>
    <t>кв 34 козырек над балконом</t>
  </si>
  <si>
    <t>полы в спуске (4м2)</t>
  </si>
  <si>
    <t>лиц фасад п.4,5</t>
  </si>
  <si>
    <t>решетки</t>
  </si>
  <si>
    <t>п. 1,3</t>
  </si>
  <si>
    <t>кв 143 примыкания к в/каналам</t>
  </si>
  <si>
    <t>стволов</t>
  </si>
  <si>
    <t>Ж.Антоненко 12</t>
  </si>
  <si>
    <t>п.1,4 - торец</t>
  </si>
  <si>
    <t>водоприемные лотки 30х90 п.1-4</t>
  </si>
  <si>
    <t>Ж.Антоненко 14а</t>
  </si>
  <si>
    <t>п.3,4 ремонт и изоляция</t>
  </si>
  <si>
    <t>кв 88 ремонт</t>
  </si>
  <si>
    <t>цоколь - примыкание;  п.3,4,5 - ямоч. Ремонт</t>
  </si>
  <si>
    <t>1 эт кв 69</t>
  </si>
  <si>
    <t>водоприемные лотки 30х90 п.1-5</t>
  </si>
  <si>
    <t>восст. Асфальтового покрытия п.6</t>
  </si>
  <si>
    <t>п.6  ЛСП</t>
  </si>
  <si>
    <t>п.1,2</t>
  </si>
  <si>
    <t>сткпени спуска в подвал 15м2- торец</t>
  </si>
  <si>
    <t>крыльца п.1,2</t>
  </si>
  <si>
    <t>спуск в полвал (ремонт, решетка)</t>
  </si>
  <si>
    <t>спуск в полвал (12м2)</t>
  </si>
  <si>
    <t>спуск в подвал (12,6м2)</t>
  </si>
  <si>
    <t xml:space="preserve"> кв 36 ремонт б/плит</t>
  </si>
  <si>
    <t xml:space="preserve"> кв 25,28 ремонт б/плит, 3-балкона(выкрашив.кромки)</t>
  </si>
  <si>
    <t>кв 30 коз над балк., 1-балкон(выкрашив.кромки)</t>
  </si>
  <si>
    <t>восст. Асфальтового покрытия п.7</t>
  </si>
  <si>
    <t>Дворцовый 33</t>
  </si>
  <si>
    <t>кв 32 ремонт карнизных свесов</t>
  </si>
  <si>
    <t>изол.примыкания (4-двор. 1-лиц)</t>
  </si>
  <si>
    <t>Дворцовый 35</t>
  </si>
  <si>
    <t>брусчатка, 7шт-в/отв лотки</t>
  </si>
  <si>
    <t>двер откосы у п.1</t>
  </si>
  <si>
    <t>штукат и окраска</t>
  </si>
  <si>
    <t>Дворцовый 39</t>
  </si>
  <si>
    <t>ремонт мансард.окна</t>
  </si>
  <si>
    <t>Ломоносова 12а</t>
  </si>
  <si>
    <t>п.2 - угол</t>
  </si>
  <si>
    <t>цоколь -ремонт и окраска</t>
  </si>
  <si>
    <t>п.2 (1 эт) - штукатурка потолка ЛСП</t>
  </si>
  <si>
    <t xml:space="preserve">п.1 ремонт вх.зоны </t>
  </si>
  <si>
    <t>1,5-керам плитка(тамбур), 1,5 -ВУ</t>
  </si>
  <si>
    <t>штукат и окраска, изоляция 4+1(зап.выход)</t>
  </si>
  <si>
    <t>п.3 (3-4 эт)</t>
  </si>
  <si>
    <t>п. 1 -3эт. ЛСП</t>
  </si>
  <si>
    <t>цоколь -ремонт и окраска (с 2023)+ 10м2- выветрив раствора п.2-торец</t>
  </si>
  <si>
    <t>Победы 3а</t>
  </si>
  <si>
    <t>кв 3, 4, 5, 6, 9, 11- б/плита</t>
  </si>
  <si>
    <t>кв 5, 9, 19, 20, 22 - б/плита</t>
  </si>
  <si>
    <t>п.2 (2,3 эт) - ремонт ступеней и полов</t>
  </si>
  <si>
    <t>Костылева 16</t>
  </si>
  <si>
    <t>цоколь - примыкание, крыльца -ремонт</t>
  </si>
  <si>
    <t>Костылева 17</t>
  </si>
  <si>
    <t>ремонт (изготов.с фориоччкой)</t>
  </si>
  <si>
    <t>рем. тамбурной двери п.3</t>
  </si>
  <si>
    <t>рем. тамбурной двери п.2</t>
  </si>
  <si>
    <t>п.2 вход.зона - асфальт</t>
  </si>
  <si>
    <t>п.1 тамбур, п.2-ступ 3шт(2,16м2)</t>
  </si>
  <si>
    <t>ремонт (замена)</t>
  </si>
  <si>
    <t>кв 24 б/плита</t>
  </si>
  <si>
    <t>п. 1 ремонт и окраска</t>
  </si>
  <si>
    <t>цоколь -ремонт и окраска; над 5 эт.тех/этаж 4м2-штукат</t>
  </si>
  <si>
    <t>Владимирская 4</t>
  </si>
  <si>
    <t>водоприемные лотки 30х90 п.1,2</t>
  </si>
  <si>
    <t>ремонт (3м2)</t>
  </si>
  <si>
    <t>ремонт п.1,2</t>
  </si>
  <si>
    <t xml:space="preserve">тамбур, 1 эт  ЛСП </t>
  </si>
  <si>
    <t>Костылева 14</t>
  </si>
  <si>
    <t xml:space="preserve">оконные отливы </t>
  </si>
  <si>
    <t>гермет прим.б/плиты</t>
  </si>
  <si>
    <t xml:space="preserve">п.2 (2 эт-) ЛСП </t>
  </si>
  <si>
    <t>цоколь -ремонт и окраска,  п.2 ремонт</t>
  </si>
  <si>
    <t>оконнны отливы кв 8</t>
  </si>
  <si>
    <t>дренаж п.1-2</t>
  </si>
  <si>
    <t>водоприемные лотки 30х90 п.1</t>
  </si>
  <si>
    <t>п.2 плитка 2эт</t>
  </si>
  <si>
    <t>в/каналы- кирпич (кв 19) п.2</t>
  </si>
  <si>
    <t>кв 6, кв 7 - ремонт б/плиты</t>
  </si>
  <si>
    <t>ремонт и окрытие</t>
  </si>
  <si>
    <t>Александровская 32а</t>
  </si>
  <si>
    <t>Александровская 32в</t>
  </si>
  <si>
    <t>цоколь -ремонт и окраска,   п.2,1</t>
  </si>
  <si>
    <t>цоколь -ремонт и окраска,   п.1,2,4,5-косоуры</t>
  </si>
  <si>
    <t>окрытие парапета</t>
  </si>
  <si>
    <t>ремонт оконных откосов (18)и подокон досок(42)</t>
  </si>
  <si>
    <t>Адлександровская 32а</t>
  </si>
  <si>
    <t>п.1 - 2 эт</t>
  </si>
  <si>
    <t>кв 71,75,79 - б/плиты</t>
  </si>
  <si>
    <t>п.3 жалюзи</t>
  </si>
  <si>
    <t>п.1 ремонт 5эт</t>
  </si>
  <si>
    <t>цоколь  -штукатурка и окраска</t>
  </si>
  <si>
    <t>коз - п. 2,3,5;  кв 48,59,100+2шт б/плита</t>
  </si>
  <si>
    <t>прикарнизные плиты</t>
  </si>
  <si>
    <t>крыльца п.1,2,3</t>
  </si>
  <si>
    <t xml:space="preserve">Швейцарская 7 </t>
  </si>
  <si>
    <t>козырьки ремонт и изоляция</t>
  </si>
  <si>
    <t>кв 8,20,36,48,65,68,72 - отливы</t>
  </si>
  <si>
    <t>Александровская 20/16</t>
  </si>
  <si>
    <t>п.1 жалюзи</t>
  </si>
  <si>
    <t>желоба п.1,2</t>
  </si>
  <si>
    <t>кв 8 (балкон) , кв 12 (лоджия) ремонт</t>
  </si>
  <si>
    <t xml:space="preserve">водоприемные лотки 30х90 у подъездов </t>
  </si>
  <si>
    <t>мансарда (люк), поясок п.1,3 (герметизация)</t>
  </si>
  <si>
    <t>закрыть приямки (крышки/решетки)</t>
  </si>
  <si>
    <t>окрытие парапета со стороны улицы</t>
  </si>
  <si>
    <t>п.1 ремонт полов в тамбуре</t>
  </si>
  <si>
    <t>п.2(3эт) ремонт створки</t>
  </si>
  <si>
    <t>рем. тамбурной двери п.1</t>
  </si>
  <si>
    <t xml:space="preserve">ремонт и изоляция </t>
  </si>
  <si>
    <t>п.3 рем.порога в тамбуре р-ром, п.1- рем ступ.(2,3,эт)</t>
  </si>
  <si>
    <t>замена</t>
  </si>
  <si>
    <t>ремонт цоколя, рем.двер.откоса п.3</t>
  </si>
  <si>
    <t>Александровская 28</t>
  </si>
  <si>
    <t>п.1 1 эт полы перед приглас ступ.и ступени 5шт</t>
  </si>
  <si>
    <t>изоляция примыканий</t>
  </si>
  <si>
    <t xml:space="preserve">цоколь ремонт и окраска, п.2 ямочный ремонт </t>
  </si>
  <si>
    <t xml:space="preserve">цоколь ремонт и окраска, п.1,2,4 ямочный ремонт </t>
  </si>
  <si>
    <t>ступени</t>
  </si>
  <si>
    <t>рем.откосов(поднять вышн, чтобы незадевал развлдки ЦО</t>
  </si>
  <si>
    <t>п.3, кв 48,55 - б/плита</t>
  </si>
  <si>
    <t>ремонт полов на всех этажан</t>
  </si>
  <si>
    <t>фасад у балконов</t>
  </si>
  <si>
    <t>балконы с Александровской</t>
  </si>
  <si>
    <t>2014-                                           22-23-24</t>
  </si>
  <si>
    <t>последний                                            ППР</t>
  </si>
  <si>
    <t>кв 10 герметизация швов</t>
  </si>
  <si>
    <t>(ЛСП по порталу, актам осмотра, обращениям, заявлениям, АВР и др)</t>
  </si>
  <si>
    <t>ЛСП и примыкание балкона</t>
  </si>
  <si>
    <t>2024 г. план-факт</t>
  </si>
  <si>
    <t xml:space="preserve">Ораниенбаумский 37 к.3 </t>
  </si>
  <si>
    <t>пожелание домоуправов</t>
  </si>
  <si>
    <t>КРАТКОСРОЧНЫЙ ПЛАН РЕАЛИЗАЦИИ</t>
  </si>
  <si>
    <t>региональной программы капитального ремонта общего имущества в многоквартирных домах                                        в г. Ломоносове Петродворцового района Санкт-Петербурга  в 2024 году</t>
  </si>
  <si>
    <t>Адрес МКД</t>
  </si>
  <si>
    <t>Год</t>
  </si>
  <si>
    <t>Тип МКД</t>
  </si>
  <si>
    <t>Общая площадь</t>
  </si>
  <si>
    <t>Дата приватиза-
ции первого помещения</t>
  </si>
  <si>
    <t>Стоимость капитального ремонта</t>
  </si>
  <si>
    <t>Перечень услуг и (или) работ по капитальному ремонту общего имущества в многоквартирных домах по видам работ</t>
  </si>
  <si>
    <t>КРЫША</t>
  </si>
  <si>
    <t>ЦО</t>
  </si>
  <si>
    <t>ГВС</t>
  </si>
  <si>
    <t>КАНАЛИЗАЦИЯ</t>
  </si>
  <si>
    <t>ЛИФТ</t>
  </si>
  <si>
    <t>ЭЛ./СНАБЖЕНИЕ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</si>
  <si>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</si>
  <si>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</si>
  <si>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</si>
  <si>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</si>
  <si>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</si>
  <si>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</si>
  <si>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</si>
  <si>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</si>
  <si>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</si>
  <si>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</si>
  <si>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</si>
  <si>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1-я Нижняя ул., д. 1</t>
  </si>
  <si>
    <t>1966 г.</t>
  </si>
  <si>
    <t>-</t>
  </si>
  <si>
    <t>"Хрущевки" кирпичные, постройки 1957-1970 гг.</t>
  </si>
  <si>
    <t xml:space="preserve"> Дворцовый пр., д. 31</t>
  </si>
  <si>
    <t>1916 г.</t>
  </si>
  <si>
    <t>Дореволюционной постройки, прошедшие капитальный ремонт</t>
  </si>
  <si>
    <t xml:space="preserve">Александровская ул., д. 32в </t>
  </si>
  <si>
    <t>1969 г.</t>
  </si>
  <si>
    <t xml:space="preserve">Александровская ул., д. 36а </t>
  </si>
  <si>
    <t>1967 г.</t>
  </si>
  <si>
    <t xml:space="preserve">Владимирская ул., д. 21 </t>
  </si>
  <si>
    <t>1958 г.</t>
  </si>
  <si>
    <t xml:space="preserve">Заводская ул., д. 6 </t>
  </si>
  <si>
    <t>1957 г.</t>
  </si>
  <si>
    <t>"Конструктивизм", постройки 1918-1930 гг.</t>
  </si>
  <si>
    <t xml:space="preserve">Костылева ул., д. 10/19 </t>
  </si>
  <si>
    <t>1950 г.</t>
  </si>
  <si>
    <t>"Сталинские", постройки 1931-1956 гг.</t>
  </si>
  <si>
    <t xml:space="preserve">Красноармейская ул., д. 14 </t>
  </si>
  <si>
    <t>1964 г.</t>
  </si>
  <si>
    <t xml:space="preserve">Красного Флота, д. 1 а </t>
  </si>
  <si>
    <t>1959 г.</t>
  </si>
  <si>
    <t xml:space="preserve">Красного Флота, д. 1 б </t>
  </si>
  <si>
    <t>1960 г.</t>
  </si>
  <si>
    <t xml:space="preserve">Красного Флота, д. 3 </t>
  </si>
  <si>
    <t>1939 г.</t>
  </si>
  <si>
    <t xml:space="preserve">Красного Флота, д. 5 </t>
  </si>
  <si>
    <t xml:space="preserve">Кронштадтская ул., д. 4 </t>
  </si>
  <si>
    <t>Кронштадтская ул., д. 4 а</t>
  </si>
  <si>
    <t xml:space="preserve">Кронштадтская ул., д. 7 </t>
  </si>
  <si>
    <t>Ломоносова ул., д. 2</t>
  </si>
  <si>
    <t>1965 г.</t>
  </si>
  <si>
    <t xml:space="preserve">Михайловская ул., д. 24/22 </t>
  </si>
  <si>
    <t xml:space="preserve">Ораниенбаумский пр., д. 43 корп. 1 </t>
  </si>
  <si>
    <t>1997 г.</t>
  </si>
  <si>
    <t>Панельные "новое строительство", постройки после 1980 г.</t>
  </si>
  <si>
    <t xml:space="preserve">Ораниенбаумский пр., д. 47 </t>
  </si>
  <si>
    <t>1996 г.</t>
  </si>
  <si>
    <t>Победы, д. 6</t>
  </si>
  <si>
    <t xml:space="preserve">Сафронова, д. 1а </t>
  </si>
  <si>
    <t>1962 г.</t>
  </si>
  <si>
    <t xml:space="preserve">Швейцарская, д. 10 </t>
  </si>
  <si>
    <t>1971 г.</t>
  </si>
  <si>
    <t>Панельные, постройки 1970-1980 гг.</t>
  </si>
  <si>
    <t>Александровская 366</t>
  </si>
  <si>
    <t>Швейцарская 7</t>
  </si>
  <si>
    <t>ул. Александровская, д.25</t>
  </si>
  <si>
    <t>ул. Александровская, д.31</t>
  </si>
  <si>
    <t>ул. Александровская, д.40</t>
  </si>
  <si>
    <t>ул. Александровская, д.42</t>
  </si>
  <si>
    <t>ул. Богумиловская, д.13</t>
  </si>
  <si>
    <t>ул. Богумиловская, д.15</t>
  </si>
  <si>
    <t>ул. Богумиловская, д.17</t>
  </si>
  <si>
    <t>ул. Владимирская, д. 18а</t>
  </si>
  <si>
    <t>ул. Владимирская, д.27</t>
  </si>
  <si>
    <t>ул. Красного Флота, д. 6</t>
  </si>
  <si>
    <t>Ораниенбаумский пр., д.21</t>
  </si>
  <si>
    <t>Ораниенбаумский пр., д.27 корп.2</t>
  </si>
  <si>
    <t>Ораниенбаумский пр., д.31</t>
  </si>
  <si>
    <t>Ораниенбаумский пр., д.33 корп.1</t>
  </si>
  <si>
    <t>Ораниенбаумский пр., д.33 корп.2</t>
  </si>
  <si>
    <t>Ораниенбаумский пр., д.33 корп.3</t>
  </si>
  <si>
    <t>Ораниенбаумский пр., д.37 корп.3</t>
  </si>
  <si>
    <t>Ораниенбаумский пр., д.43 корп.1</t>
  </si>
  <si>
    <t>Ораниенбаумский пр., д.49 корп.1</t>
  </si>
  <si>
    <t>Петровский пер., д.4</t>
  </si>
  <si>
    <t>ул. Победы, д.1</t>
  </si>
  <si>
    <t>ул. Победы, д.3</t>
  </si>
  <si>
    <t>ул. Победы, д. 15</t>
  </si>
  <si>
    <t>ул. Победы, д. 16/12</t>
  </si>
  <si>
    <t>ул. Победы, д. 19</t>
  </si>
  <si>
    <t>ул. Победы, д. 22/7</t>
  </si>
  <si>
    <t>ул. Победы, д. 36, корп.2</t>
  </si>
  <si>
    <t>ул. Рубакина, д.12</t>
  </si>
  <si>
    <t>ул. Сафронова, д.4</t>
  </si>
  <si>
    <t>ул. Скуридина, д. 2</t>
  </si>
  <si>
    <t>ул. Федюнинского, д. 5, корп. 1</t>
  </si>
  <si>
    <t>ул. Федюнинского, д. 5, корп. 2</t>
  </si>
  <si>
    <t>ул. Федюнинского, д. 14, корп. 1</t>
  </si>
  <si>
    <t>ул. Федюнинского, д. 14, корп. 2</t>
  </si>
  <si>
    <t>ул. Швейцарская, д.8, корп. 1</t>
  </si>
  <si>
    <t>ул. Швейцарская, д.24</t>
  </si>
  <si>
    <t>окраска окон со сторны фасада</t>
  </si>
  <si>
    <t>штукатурка - облиц.слой кирпича</t>
  </si>
  <si>
    <t>ул. Швейцарская, д.8, корп. 2</t>
  </si>
  <si>
    <t xml:space="preserve">Ораниенбаумский 29  </t>
  </si>
  <si>
    <t xml:space="preserve">Федюнинского 3 к.2     </t>
  </si>
  <si>
    <t>кв 39</t>
  </si>
  <si>
    <t>кв 14, 19, 48, 49</t>
  </si>
  <si>
    <t xml:space="preserve">кв 13, 30, 46, 51, 58, </t>
  </si>
  <si>
    <t xml:space="preserve">кв 7, 12, 25, 44, 61 </t>
  </si>
  <si>
    <t>кв 16, 29</t>
  </si>
  <si>
    <t>кв 9, 11</t>
  </si>
  <si>
    <t>кв.14, 61, 63, 65, 77, 87, 89;</t>
  </si>
  <si>
    <t>кв 25, 76 л/кл 1(5эт)</t>
  </si>
  <si>
    <t>кв 1, 11</t>
  </si>
  <si>
    <t xml:space="preserve">кв 6, 8, 12, 19, 29, 56, 64, 72, 76 </t>
  </si>
  <si>
    <t>кв 48, 52, 58</t>
  </si>
  <si>
    <t>кв 4, 13, 93</t>
  </si>
  <si>
    <t xml:space="preserve">п.5 ИТП дверь внутри подвала </t>
  </si>
  <si>
    <t>п.2 ИТП дверь</t>
  </si>
  <si>
    <t>Ораниенбаумский 38</t>
  </si>
  <si>
    <t>ИТП в подвале</t>
  </si>
  <si>
    <t>решетка в подвале</t>
  </si>
  <si>
    <t>п.2 рядом со входом в подъезд</t>
  </si>
  <si>
    <t>п.5 ИТП</t>
  </si>
  <si>
    <t>кв 10</t>
  </si>
  <si>
    <t>кв 36</t>
  </si>
  <si>
    <t>кв 17</t>
  </si>
  <si>
    <t>кв 32, 35, 40, 53</t>
  </si>
  <si>
    <t>п.1-4 (1эт.) - вдоль окон, кв 1, 5,  8,  11, 13, 28, 30, 33, 77</t>
  </si>
  <si>
    <t>кв 7, 10, 11, 29, 73, 74</t>
  </si>
  <si>
    <t>кв 72, 76, 80, л/кл 4(2-4эт)</t>
  </si>
  <si>
    <t>кв 12, 13, 42, 51</t>
  </si>
  <si>
    <t>кв 9, 11, 45</t>
  </si>
  <si>
    <t>кв 35, 61,62</t>
  </si>
  <si>
    <t>кв 16, 37, 120, 121, 123, 134, 139, 148, 156, 157, 160 ; п.1, 2, 3, 4, 5 -протечки</t>
  </si>
  <si>
    <t>кв 55, 69(с 1-5эти крыша)</t>
  </si>
  <si>
    <t>кв 1,37,51,60</t>
  </si>
  <si>
    <t>кв 1,2,4,19, 67, л/кл 1, 2 тех.эт.-верт.</t>
  </si>
  <si>
    <t>кв 12, 25, 33 л/кл 1,3,4,5,6 эт.-лиц фас.</t>
  </si>
  <si>
    <t>кв 14, 26, 39, 40, 59</t>
  </si>
  <si>
    <t>кв 36, 53, 104, 137, 159, 172, 228, 241, 276, 284;</t>
  </si>
  <si>
    <t>кв 1, 24, 33</t>
  </si>
  <si>
    <t>кв 32, 40, 64</t>
  </si>
  <si>
    <t>кв 33(угол), 65</t>
  </si>
  <si>
    <t>кв 26, 59, 62, 110, 118, п.7,8(1эт) - ВЕСЬ ДОМ</t>
  </si>
  <si>
    <t>кв 13, 15, 32, 43, 57, 70, 75(5эт), 90, 101, 106, 142, 144, 161, 165, 177, 178, 275, 298, 302, 321, л/кл 7, 1 эт. Со стор.подъез.п.1-3)</t>
  </si>
  <si>
    <t>кв 49, 90, 176, 248, 287, 293, 296</t>
  </si>
  <si>
    <t>кв 40, 52, 60 п.3</t>
  </si>
  <si>
    <t>кв 3, 14, 16, 20, 22, 27, 75</t>
  </si>
  <si>
    <t>кв 26, 33, 74, 170, 174,  202, 213, 231, 246, 249, 283, 319, 325, 348</t>
  </si>
  <si>
    <t>кв 8, 16, 20, 24, 29, 30, 33, 36, угол с 1 по 9 эт. 10 эт.(Техн.)</t>
  </si>
  <si>
    <t xml:space="preserve">кв 29, 76, 78, 88, 89, 90 </t>
  </si>
  <si>
    <t>кв 38, 41, 42, 48, 56, 57</t>
  </si>
  <si>
    <t>кв 3, 4, 15,16, 28, 30, 43, 68, 71, 75</t>
  </si>
  <si>
    <t>кв 25, 27, 45, 103</t>
  </si>
  <si>
    <t>кв 77</t>
  </si>
  <si>
    <t>кв 31</t>
  </si>
  <si>
    <t>кв. 8, 12, 17, 30, 176, 177, 179, 237, 239, 243, 247, 342</t>
  </si>
  <si>
    <t>кв 48</t>
  </si>
  <si>
    <t>кв 1</t>
  </si>
  <si>
    <t>кв 12</t>
  </si>
  <si>
    <t>п. 1,7,8 (1 этаж)</t>
  </si>
  <si>
    <t>кв 34, 41, 70, 73, 108, 131, 143, (и крыша в/к), 169, 188, 217(на л/кл), 248, 296, 308, 314, 317</t>
  </si>
  <si>
    <t>кв 314 ремонт и окраска фасада</t>
  </si>
  <si>
    <t>Тыс руб</t>
  </si>
  <si>
    <t>ВОВ чел.</t>
  </si>
  <si>
    <t xml:space="preserve">2025 ППР </t>
  </si>
  <si>
    <t>Жоры Актоненко 12 (п.4)</t>
  </si>
  <si>
    <t>Красноармейская 37а (кв 79)</t>
  </si>
  <si>
    <t>Жит.Блок.Л-да</t>
  </si>
  <si>
    <t>кв 1, 33, 36, 45; 1п.2п. -10 эт.техн, торец п.1(8-9эт)</t>
  </si>
  <si>
    <t>кв 1, 10, 44, 51, 54</t>
  </si>
  <si>
    <t>кв 3-10-вертикаль, кв 35</t>
  </si>
  <si>
    <t>в утвержденном плане на 2024</t>
  </si>
  <si>
    <t>по актам Осеннего осмотра ДУ</t>
  </si>
  <si>
    <t>УТВЕРЖДЕННАЯ на 2024 г.</t>
  </si>
  <si>
    <t>в плане на 2024г.</t>
  </si>
  <si>
    <t>п.4</t>
  </si>
  <si>
    <t>2025 ппр</t>
  </si>
  <si>
    <t>ЖБЛ</t>
  </si>
  <si>
    <t>Красноармейская 37а (кв79)</t>
  </si>
  <si>
    <t xml:space="preserve"> с 2023</t>
  </si>
  <si>
    <t>кв 184 портал</t>
  </si>
  <si>
    <t>кв 167</t>
  </si>
  <si>
    <t>Кв 14,23,26,55,60,64 - ограждения(сварка)</t>
  </si>
  <si>
    <t xml:space="preserve">кв 10, 27, 29, 45, </t>
  </si>
  <si>
    <t>кв 28, 42 (портал), 71, 75</t>
  </si>
  <si>
    <t>Доп. По заявкам</t>
  </si>
  <si>
    <t>Сумма</t>
  </si>
  <si>
    <t>карнизные плиты</t>
  </si>
  <si>
    <t>ВСЕГО:                                                                              в том числе</t>
  </si>
  <si>
    <t>жесткая</t>
  </si>
  <si>
    <t>п.4 карнизная плита, смена покрытия</t>
  </si>
  <si>
    <t>штукатурка и окраска  - фасад</t>
  </si>
  <si>
    <t>ремонт плит (крыльца), цоколь</t>
  </si>
  <si>
    <t>примыкание к вентканалу</t>
  </si>
  <si>
    <t>кв 69 смена покрытия</t>
  </si>
  <si>
    <t>фасад, цоколь</t>
  </si>
  <si>
    <t>цоколь + примыкание п.4</t>
  </si>
  <si>
    <t>торец  - ремонт фасада, цоколь</t>
  </si>
  <si>
    <t>цоколь, фасад, п.1 крыльцо (поднять плиту)</t>
  </si>
  <si>
    <t>(п.9,10), цоколь (148м2) ремонт и окраска</t>
  </si>
  <si>
    <t>фасад</t>
  </si>
  <si>
    <t>торец(юг-2эт), цоколь</t>
  </si>
  <si>
    <t>цоколь, фасад</t>
  </si>
  <si>
    <t>фасад, цоколь(прим. п.1,2)</t>
  </si>
  <si>
    <t>Итого</t>
  </si>
  <si>
    <t>ремонт и окраска цоколя</t>
  </si>
  <si>
    <t>ул. Александровская, д. 20/16</t>
  </si>
  <si>
    <t>ул. Александровская, д. 22/17</t>
  </si>
  <si>
    <t>Дворцовый пр., д.33</t>
  </si>
  <si>
    <t>ул. Красного Флота, д. 1</t>
  </si>
  <si>
    <t>Красноармейская ул., д.4</t>
  </si>
  <si>
    <t>ул. Александровская, д. 23</t>
  </si>
  <si>
    <t>ул. Александровская, д. 27</t>
  </si>
  <si>
    <t>ул. Александровская, д. 28</t>
  </si>
  <si>
    <t>ул. Александровская, д. 29</t>
  </si>
  <si>
    <t>ул. Александровская, д. 32а</t>
  </si>
  <si>
    <t>Красноармейская ул., д. 23а</t>
  </si>
  <si>
    <t>ул. Красного Флота, д. 20/41</t>
  </si>
  <si>
    <t>ул. Некрасова, д. 1 к.2</t>
  </si>
  <si>
    <t>Ораниенбаумский пр., д. 49, к.1</t>
  </si>
  <si>
    <t>ул. Победы, д. 12</t>
  </si>
  <si>
    <t>ул. Победы, д. 21а</t>
  </si>
  <si>
    <t>ул. Скуридина, д. 3</t>
  </si>
  <si>
    <t>ул. Скуридина, д. 6</t>
  </si>
  <si>
    <t>ул. Федюнинского, д. 3, к.2</t>
  </si>
  <si>
    <t>Швейцарская ул., д.14</t>
  </si>
  <si>
    <t>Швейцарская ул.,  д.6</t>
  </si>
  <si>
    <t>Швейцарская ул., д. 8, к.1</t>
  </si>
  <si>
    <t>Швейцарская ул., д. 7</t>
  </si>
  <si>
    <t>Швейцарская ул., д. 9</t>
  </si>
  <si>
    <t>Швейцарская ул., д. 14</t>
  </si>
  <si>
    <t>Швейцарская ул., д. 18, к.2</t>
  </si>
  <si>
    <t>ул. 1ая Нижняя, д. 5</t>
  </si>
  <si>
    <t>ул. Александровская, д. 15/14</t>
  </si>
  <si>
    <t>ул. Александровская, д. 25</t>
  </si>
  <si>
    <t>ул. Александровская, д. 30</t>
  </si>
  <si>
    <t>ул. Александровская, д. 31</t>
  </si>
  <si>
    <t>ул. Александровская, д. 32б</t>
  </si>
  <si>
    <t>ул. Александровская, д. 32в</t>
  </si>
  <si>
    <t>ул. Александровская, д. 36а</t>
  </si>
  <si>
    <t>ул. Александровская, д. 36в</t>
  </si>
  <si>
    <t>ул. Александровская, д. 40</t>
  </si>
  <si>
    <t>ул. Александровская, д. 42</t>
  </si>
  <si>
    <t>ул. Александровская, д. 43</t>
  </si>
  <si>
    <t>ул. Александровская, д. 5</t>
  </si>
  <si>
    <t>ул. Александровская, д. 9/21</t>
  </si>
  <si>
    <t>ул. Богумиловская, д. 13</t>
  </si>
  <si>
    <t>ул. Богумиловская, д. 15</t>
  </si>
  <si>
    <t>ул. Владимирская, д. 23</t>
  </si>
  <si>
    <t>ул. Владимирская, д. 25</t>
  </si>
  <si>
    <t>ул. Владимирская, д. 26</t>
  </si>
  <si>
    <t>ул. Владимирская, д. 27</t>
  </si>
  <si>
    <t>ул. Владимирская, д. 26б</t>
  </si>
  <si>
    <t>ул. Владимирская, д. 30</t>
  </si>
  <si>
    <t>ул. Владимирская, д. 4</t>
  </si>
  <si>
    <t>Дворцовый пр., д. 32</t>
  </si>
  <si>
    <t>Дворцовый пр., д. 33</t>
  </si>
  <si>
    <t>Дворцовый пр., д. 35</t>
  </si>
  <si>
    <t>Дворцовый пр., д. 39</t>
  </si>
  <si>
    <t>ул. Дегтярева, д. 25</t>
  </si>
  <si>
    <t>ул. Дегтярева, д. 27</t>
  </si>
  <si>
    <t>ул. Дегтярева, д. 3</t>
  </si>
  <si>
    <t>Ораниенбаумский пр., д. 31</t>
  </si>
  <si>
    <t>Ораниенбаумский пр., д. 33 корп.1</t>
  </si>
  <si>
    <t>Ораниенбаумский пр., д. 33 корп.2</t>
  </si>
  <si>
    <t>Ораниенбаумский пр., д. 33 корп.3</t>
  </si>
  <si>
    <t>Ораниенбаумский пр., д. 21</t>
  </si>
  <si>
    <t>Ораниенбаумский пр., д. 21 к.2</t>
  </si>
  <si>
    <t>Ораниенбаумский пр., д. 27</t>
  </si>
  <si>
    <t>Ораниенбаумский пр., д. 29</t>
  </si>
  <si>
    <t>Ораниенбаумский пр., д. 39 к.2</t>
  </si>
  <si>
    <t>Ораниенбаумский пр., д. 43 корп.1</t>
  </si>
  <si>
    <t>Ораниенбаумский пр., д. 43 корп.3</t>
  </si>
  <si>
    <t>Ораниенбаумский пр., д. 45 корп.3</t>
  </si>
  <si>
    <t>Ораниенбаумский пр., д. 47</t>
  </si>
  <si>
    <t>Ораниенбаумский пр., д. 49 корп.1</t>
  </si>
  <si>
    <t>ул. Парковая, д. 20,  корп.3, стр.7</t>
  </si>
  <si>
    <t>Петровский пер.,  д. 4</t>
  </si>
  <si>
    <t>ул. Еленинская, д. 29</t>
  </si>
  <si>
    <t>ул. Еленинская, д. 9/1</t>
  </si>
  <si>
    <t>Иликовский пр., д.30/2</t>
  </si>
  <si>
    <t>ул. Костылева, д. 12</t>
  </si>
  <si>
    <t>ул. Костылева, д. 16</t>
  </si>
  <si>
    <t>Красноармейская ул., д. 23</t>
  </si>
  <si>
    <t>Красноармейская ул., д. 4</t>
  </si>
  <si>
    <t>ул. Красного Флота, д. 1а</t>
  </si>
  <si>
    <t>ул. Красного Флота, д. 3</t>
  </si>
  <si>
    <t>ул. Красного Флота, д. 7</t>
  </si>
  <si>
    <t>ул. Красного Флота, д. 9/46</t>
  </si>
  <si>
    <t>ул. Ломоносова, д. 14</t>
  </si>
  <si>
    <t>ул. Ломоносова, д. 14а</t>
  </si>
  <si>
    <t>Михайловская ул., д. 18а</t>
  </si>
  <si>
    <t>Михайловская ул., д. 24/22</t>
  </si>
  <si>
    <t>ул. Морская, д. 84а</t>
  </si>
  <si>
    <t>ул. Некрасова, д. 1</t>
  </si>
  <si>
    <t>ул. Победы, д. 1</t>
  </si>
  <si>
    <t>ул. Победы, д. 3</t>
  </si>
  <si>
    <t>ул. Победы, д. 11</t>
  </si>
  <si>
    <t>ул. Победы, д. 21</t>
  </si>
  <si>
    <t>ул. Победы, д. 20, корп.1</t>
  </si>
  <si>
    <t>ул. Победы, д. 23</t>
  </si>
  <si>
    <t>ул. Победы, д. 36, корп.1</t>
  </si>
  <si>
    <t>ул. Победы, д. 3а</t>
  </si>
  <si>
    <t>ул. Победы, д. 5</t>
  </si>
  <si>
    <t>ул. Победы, д. 6</t>
  </si>
  <si>
    <t>ул. Сафронова, д. 1</t>
  </si>
  <si>
    <t>ул. Сафронова, д. 10</t>
  </si>
  <si>
    <t>ул. Сафронова, д. 1а</t>
  </si>
  <si>
    <t>ул. Сафронова, д. 4</t>
  </si>
  <si>
    <t>ул. Скуридина, д. 9</t>
  </si>
  <si>
    <t>ул. Федюнинского, д. 14,  корп.1</t>
  </si>
  <si>
    <t>ул. Федюнинского, д. 16</t>
  </si>
  <si>
    <t>ул. Федюнинского, д. 5,  корп.1</t>
  </si>
  <si>
    <t>ул. Федюнинского, д. 5,  корп.2</t>
  </si>
  <si>
    <t>Швейцарская ул., д. 10</t>
  </si>
  <si>
    <t>Швейцарская ул., д. 1</t>
  </si>
  <si>
    <t>Швейцарская ул., д. 2</t>
  </si>
  <si>
    <t>Швейцарская ул., д. 16,  корп.1</t>
  </si>
  <si>
    <t>Швейцарская ул., д. 18,  корп.1</t>
  </si>
  <si>
    <t>Швейцарская ул., д. 18,  корп.2</t>
  </si>
  <si>
    <t>Швейцарская ул., д. 24</t>
  </si>
  <si>
    <t>Швейцарская ул., д. 6</t>
  </si>
  <si>
    <t>Швейцарская ул., д. 8,  корп.2</t>
  </si>
  <si>
    <t>Швейцарская ул., д. 8,  корп.1</t>
  </si>
  <si>
    <t>кв 8, 16 промазка и поджатие фальцев</t>
  </si>
  <si>
    <t>ремонт (Константин Малышев)</t>
  </si>
  <si>
    <t>прим к в/каналу кв 16, ремонт желобов (10пм) п.4,5</t>
  </si>
  <si>
    <t>ул. Ж. Антоненко, д. 12</t>
  </si>
  <si>
    <t>кв 13,45 - смена покрытия</t>
  </si>
  <si>
    <t>тыс. руб..</t>
  </si>
  <si>
    <t>ремонт бетон.плиты (прикарнизный свес)</t>
  </si>
  <si>
    <t>ул. Владимирская, д. 21</t>
  </si>
  <si>
    <t>цоколь - примыкание, ступени</t>
  </si>
  <si>
    <t>штукатурка</t>
  </si>
  <si>
    <t>ул. Ж. Антоненко, д. 14а</t>
  </si>
  <si>
    <t>ул. Ж. Антоненко, д. 16</t>
  </si>
  <si>
    <t>ул. Ж. Антоненко, д. 6, корп.1</t>
  </si>
  <si>
    <t>восст.кирп.кладки (почта,Озон)</t>
  </si>
  <si>
    <t>цоколь - рем. и окр. + прим., крыльца п.1-8- ступени</t>
  </si>
  <si>
    <t>торец (2м2), прим(10,5м2), обл. плитка(9м2+поясок 20*0,2 = 4м2)</t>
  </si>
  <si>
    <t>опоры и ремонт, балкон</t>
  </si>
  <si>
    <t>ремонт, изоляция</t>
  </si>
  <si>
    <t>ремонт балконной плиты</t>
  </si>
  <si>
    <t>кв 55,71-огр, кв 16-б/пл.</t>
  </si>
  <si>
    <t>кв 49 огр; кв 34 б/пл., кв 80 изол.примык.</t>
  </si>
  <si>
    <t>п.1 - ремонт, кв.29-огр. Кв 7, 11 -б/пл.</t>
  </si>
  <si>
    <t>3ркер 5 эт, п.1- ремонт кирпич.кладки=</t>
  </si>
  <si>
    <t>кв 57 б/пл.</t>
  </si>
  <si>
    <t>кв 7 б/ пл.</t>
  </si>
  <si>
    <t>Ж. Антоненко 14а</t>
  </si>
  <si>
    <t>Ж. Антоненко 16</t>
  </si>
  <si>
    <t>Ж. Антоненко 6</t>
  </si>
  <si>
    <t>Ж. Антоненко 6 к.1</t>
  </si>
  <si>
    <t>коз над балконом кв 36,65,69</t>
  </si>
  <si>
    <t xml:space="preserve">п.2,7- ремонт </t>
  </si>
  <si>
    <t>п.1 - окрытие, ремонт, кв 11-б/пиита</t>
  </si>
  <si>
    <t>кв.17,21,25,29,40,44,45 - б/пл.</t>
  </si>
  <si>
    <t>кв 49 б/пл.</t>
  </si>
  <si>
    <t>герметиз. Прим козырька</t>
  </si>
  <si>
    <t>кв 8 б/пл.</t>
  </si>
  <si>
    <t>ремонт и укрепление</t>
  </si>
  <si>
    <t>п.2, кв 8, 28, 32, 35, 37, 40, 92, 93, 96, 107, 111, 155, 167, 184(портал), 256, 238, 283</t>
  </si>
  <si>
    <t xml:space="preserve">кв 163, 167, 188, 211, 356, п.4-вх.дв.справа, п.1 трещ.над козыр. </t>
  </si>
  <si>
    <t>ул. Швейцарская, д. 8, корп. 1</t>
  </si>
  <si>
    <t>ул. Швейцарская, д. 8, корп. 2</t>
  </si>
  <si>
    <r>
      <rPr>
        <sz val="12"/>
        <rFont val="StempelGaramond Roman"/>
        <family val="1"/>
      </rPr>
      <t xml:space="preserve">ОРИЕНТИРОВОЧНО </t>
    </r>
    <r>
      <rPr>
        <b/>
        <sz val="12"/>
        <rFont val="StempelGaramond Roman"/>
        <family val="1"/>
      </rPr>
      <t xml:space="preserve">                                                              Сроки выполнения работ                                                                  по квартально</t>
    </r>
  </si>
  <si>
    <t xml:space="preserve">  </t>
  </si>
  <si>
    <t>СУММА</t>
  </si>
  <si>
    <t>Ж. Антоненко 12</t>
  </si>
  <si>
    <t>Ж. Антоненко 8</t>
  </si>
  <si>
    <t>п.14, водоприемные лотки 2 шт. п.1,2</t>
  </si>
  <si>
    <t>п.5 ремонт/замена подвальной двери</t>
  </si>
  <si>
    <t>ремонт кирп.кладки, оштук. в/кан. п.3, п.2-колпак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</si>
</sst>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.000\ _₽_-;\-* #,##0.000\ _₽_-;_-* &quot;-&quot;???\ _₽_-;_-@_-"/>
    <numFmt numFmtId="165" formatCode="_-* #,##0.00\ _₽_-;\-* #,##0.00\ _₽_-;_-* &quot;-&quot;??\ _₽_-;_-@_-"/>
    <numFmt numFmtId="166" formatCode="_-* #,##0.000\ _₽_-;\-* #,##0.000\ _₽_-;_-* &quot;-&quot;??\ _₽_-;_-@_-"/>
    <numFmt numFmtId="167" formatCode="_-* #,##0\ _₽_-;\-* #,##0\ _₽_-;_-* &quot;-&quot;??\ _₽_-;_-@_-"/>
    <numFmt numFmtId="168" formatCode="0.000"/>
    <numFmt numFmtId="169" formatCode="#,##0.000"/>
    <numFmt numFmtId="172" formatCode="0.0"/>
    <numFmt numFmtId="174" formatCode="_-* #,##0.00_р_._-;\-* #,##0.00_р_._-;_-* &quot;-&quot;??_р_._-;_-@_-"/>
    <numFmt numFmtId="175" formatCode="_-* #,##0.000_р_._-;\-* #,##0.000_р_._-;_-* &quot;-&quot;??_р_._-;_-@_-"/>
    <numFmt numFmtId="176" formatCode="_-* #,##0_р_._-;\-* #,##0_р_._-;_-* &quot;-&quot;??_р_._-;_-@_-"/>
    <numFmt numFmtId="177" formatCode="0.0000"/>
    <numFmt numFmtId="178" formatCode="_-* #,##0.000_-;\-* #,##0.000_-;_-* &quot;-&quot;??_-;_-@_-"/>
    <numFmt numFmtId="179" formatCode="_-* #,##0_р_._-;\-* #,##0_р_._-;_-* &quot;-&quot;???_р_._-;_-@_-"/>
    <numFmt numFmtId="182" formatCode="_-* #,##0\ _₽_-;\-* #,##0\ _₽_-;_-* &quot;-&quot;???\ _₽_-;_-@_-"/>
  </numFmts>
  <fonts count="1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 Cyr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name val="Times New Roman Cyr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0"/>
      <color rgb="FFC00000"/>
      <name val="Arial Cyr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C00000"/>
      <name val="Arial Cyr"/>
      <charset val="204"/>
    </font>
    <font>
      <sz val="10"/>
      <color theme="1"/>
      <name val="Arial Cyr"/>
      <charset val="204"/>
    </font>
    <font>
      <sz val="14"/>
      <name val="Times New Roman"/>
      <family val="1"/>
      <charset val="204"/>
    </font>
    <font>
      <b/>
      <sz val="10"/>
      <color rgb="FFFF0000"/>
      <name val="Ink Free"/>
      <family val="4"/>
    </font>
    <font>
      <sz val="10"/>
      <color rgb="FFFF0000"/>
      <name val="Ink Free"/>
      <family val="4"/>
    </font>
    <font>
      <b/>
      <i/>
      <sz val="10"/>
      <name val="Times New Roman"/>
      <family val="1"/>
      <charset val="204"/>
    </font>
    <font>
      <b/>
      <sz val="10"/>
      <color rgb="FFFF0000"/>
      <name val="Arial Cyr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1"/>
      <name val="Arial Cyr"/>
      <charset val="204"/>
    </font>
    <font>
      <sz val="8"/>
      <name val="Arial Cyr"/>
      <charset val="204"/>
    </font>
    <font>
      <b/>
      <sz val="9"/>
      <color rgb="FFFF0000"/>
      <name val="Arial Cyr"/>
      <charset val="204"/>
    </font>
    <font>
      <sz val="11"/>
      <color indexed="8"/>
      <name val="Calibri"/>
      <family val="2"/>
      <charset val="204"/>
    </font>
    <font>
      <sz val="9"/>
      <color theme="4"/>
      <name val="Times New Roman"/>
      <family val="1"/>
      <charset val="204"/>
    </font>
    <font>
      <sz val="12"/>
      <color theme="4"/>
      <name val="Times New Roman"/>
      <family val="1"/>
      <charset val="204"/>
    </font>
    <font>
      <sz val="11"/>
      <name val="Arial Cyr"/>
      <charset val="204"/>
    </font>
    <font>
      <b/>
      <sz val="8"/>
      <name val="Times New Roman Cyr"/>
      <family val="1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9"/>
      <color rgb="FFFF0000"/>
      <name val="Times New Roman Cyr"/>
      <charset val="204"/>
    </font>
    <font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sz val="8"/>
      <color theme="1"/>
      <name val="Arial Cyr"/>
      <charset val="204"/>
    </font>
    <font>
      <sz val="11"/>
      <name val="StempelGaramond Roman"/>
      <family val="1"/>
    </font>
    <font>
      <sz val="11"/>
      <color theme="1"/>
      <name val="StempelGaramond Roman"/>
      <family val="1"/>
    </font>
    <font>
      <sz val="11"/>
      <color rgb="FFFF0000"/>
      <name val="StempelGaramond Roman"/>
      <family val="1"/>
    </font>
    <font>
      <sz val="10"/>
      <color theme="1"/>
      <name val="StempelGaramond Roman"/>
      <family val="1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color theme="4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4"/>
      <name val="Times New Roman Cyr"/>
      <family val="1"/>
      <charset val="204"/>
    </font>
    <font>
      <sz val="11"/>
      <color theme="4"/>
      <name val="Times New Roman"/>
      <family val="1"/>
      <charset val="204"/>
    </font>
    <font>
      <b/>
      <sz val="12"/>
      <name val="StempelGaramond Roman"/>
      <family val="1"/>
    </font>
    <font>
      <b/>
      <u/>
      <sz val="12"/>
      <name val="StempelGaramond Roman"/>
      <family val="1"/>
    </font>
    <font>
      <sz val="12"/>
      <name val="StempelGaramond Roman"/>
      <family val="1"/>
    </font>
    <font>
      <b/>
      <sz val="10"/>
      <name val="StempelGaramond Roman"/>
      <family val="1"/>
    </font>
    <font>
      <sz val="10"/>
      <name val="StempelGaramond Roman"/>
      <family val="1"/>
    </font>
    <font>
      <sz val="8"/>
      <name val="StempelGaramond Roman"/>
      <family val="1"/>
    </font>
    <font>
      <b/>
      <sz val="12"/>
      <color indexed="8"/>
      <name val="StempelGaramond Roman"/>
      <family val="1"/>
    </font>
    <font>
      <sz val="12"/>
      <color theme="1"/>
      <name val="StempelGaramond Roman"/>
      <family val="1"/>
    </font>
    <font>
      <sz val="12"/>
      <color rgb="FFFF0000"/>
      <name val="StempelGaramond Roman"/>
      <family val="1"/>
    </font>
    <font>
      <b/>
      <sz val="12"/>
      <color theme="1"/>
      <name val="StempelGaramond Roman"/>
      <family val="1"/>
    </font>
    <font>
      <b/>
      <u/>
      <sz val="10"/>
      <name val="StempelGaramond Roman"/>
      <family val="1"/>
      <charset val="204"/>
    </font>
    <font>
      <sz val="10"/>
      <name val="StempelGaramond Roman"/>
      <family val="1"/>
      <charset val="204"/>
    </font>
    <font>
      <sz val="10"/>
      <color rgb="FFFF0000"/>
      <name val="StempelGaramond Roman"/>
      <family val="1"/>
      <charset val="204"/>
    </font>
    <font>
      <b/>
      <sz val="11"/>
      <name val="StempelGaramond Roman"/>
      <family val="1"/>
    </font>
    <font>
      <b/>
      <sz val="11"/>
      <color theme="1"/>
      <name val="StempelGaramond Roman"/>
      <family val="1"/>
    </font>
    <font>
      <b/>
      <sz val="8"/>
      <name val="Arial Cyr"/>
      <charset val="204"/>
    </font>
    <font>
      <b/>
      <sz val="10"/>
      <color rgb="FF7030A0"/>
      <name val="Arial Cyr"/>
      <charset val="204"/>
    </font>
    <font>
      <b/>
      <sz val="8"/>
      <color rgb="FF7030A0"/>
      <name val="Arial Cyr"/>
      <charset val="204"/>
    </font>
    <font>
      <b/>
      <sz val="14"/>
      <name val="Arial Narrow"/>
      <family val="2"/>
      <charset val="204"/>
    </font>
    <font>
      <sz val="7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 Narrow"/>
      <family val="2"/>
      <charset val="204"/>
    </font>
    <font>
      <sz val="10"/>
      <color rgb="FFFF0000"/>
      <name val="StempelGaramond Roman"/>
      <family val="1"/>
    </font>
    <font>
      <sz val="10"/>
      <color rgb="FF002060"/>
      <name val="Arial Cyr"/>
      <charset val="204"/>
    </font>
    <font>
      <sz val="12"/>
      <color rgb="FF002060"/>
      <name val="StempelGaramond Roman"/>
      <family val="1"/>
    </font>
    <font>
      <b/>
      <sz val="10"/>
      <color indexed="8"/>
      <name val="StempelGaramond Roman"/>
      <family val="1"/>
    </font>
    <font>
      <sz val="9"/>
      <name val="StempelGaramond Roman"/>
      <family val="1"/>
    </font>
    <font>
      <b/>
      <u/>
      <sz val="12"/>
      <name val="Arial Cyr"/>
      <charset val="204"/>
    </font>
    <font>
      <sz val="10"/>
      <color theme="1"/>
      <name val="Times New Roman Cyr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9"/>
      <color rgb="FF7030A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5" fontId="6" fillId="0" borderId="0" applyFont="0" applyFill="0" applyBorder="0" applyAlignment="0" applyProtection="0"/>
    <xf numFmtId="0" fontId="5" fillId="0" borderId="0"/>
    <xf numFmtId="0" fontId="28" fillId="0" borderId="0"/>
    <xf numFmtId="0" fontId="6" fillId="0" borderId="0"/>
    <xf numFmtId="174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59" fillId="0" borderId="0"/>
    <xf numFmtId="0" fontId="6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Protection="0"/>
  </cellStyleXfs>
  <cellXfs count="1036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164" fontId="10" fillId="0" borderId="0" xfId="0" applyNumberFormat="1" applyFont="1"/>
    <xf numFmtId="0" fontId="8" fillId="0" borderId="1" xfId="0" applyFont="1" applyBorder="1"/>
    <xf numFmtId="0" fontId="8" fillId="2" borderId="0" xfId="0" applyFont="1" applyFill="1"/>
    <xf numFmtId="0" fontId="11" fillId="3" borderId="8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66" fontId="14" fillId="0" borderId="35" xfId="1" applyNumberFormat="1" applyFont="1" applyFill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166" fontId="14" fillId="0" borderId="23" xfId="1" applyNumberFormat="1" applyFont="1" applyFill="1" applyBorder="1" applyAlignment="1">
      <alignment vertical="center"/>
    </xf>
    <xf numFmtId="166" fontId="14" fillId="0" borderId="33" xfId="1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6" fontId="14" fillId="0" borderId="0" xfId="1" applyNumberFormat="1" applyFont="1" applyBorder="1" applyAlignment="1">
      <alignment vertical="center"/>
    </xf>
    <xf numFmtId="166" fontId="14" fillId="0" borderId="0" xfId="1" applyNumberFormat="1" applyFont="1" applyBorder="1"/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2" fillId="3" borderId="6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/>
    <xf numFmtId="164" fontId="0" fillId="0" borderId="0" xfId="0" applyNumberFormat="1"/>
    <xf numFmtId="0" fontId="31" fillId="0" borderId="0" xfId="0" applyFont="1" applyAlignment="1">
      <alignment horizontal="center" vertical="center" wrapText="1"/>
    </xf>
    <xf numFmtId="0" fontId="43" fillId="0" borderId="0" xfId="0" applyFont="1"/>
    <xf numFmtId="0" fontId="0" fillId="0" borderId="41" xfId="0" applyBorder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6" fillId="0" borderId="0" xfId="0" applyFont="1"/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/>
    <xf numFmtId="0" fontId="32" fillId="0" borderId="0" xfId="0" applyFont="1" applyAlignment="1">
      <alignment wrapText="1"/>
    </xf>
    <xf numFmtId="0" fontId="27" fillId="2" borderId="32" xfId="0" applyFont="1" applyFill="1" applyBorder="1" applyAlignment="1">
      <alignment horizontal="center" vertical="center"/>
    </xf>
    <xf numFmtId="164" fontId="47" fillId="0" borderId="48" xfId="0" applyNumberFormat="1" applyFont="1" applyBorder="1"/>
    <xf numFmtId="164" fontId="47" fillId="0" borderId="65" xfId="0" applyNumberFormat="1" applyFont="1" applyBorder="1"/>
    <xf numFmtId="0" fontId="47" fillId="0" borderId="54" xfId="0" applyFont="1" applyBorder="1" applyAlignment="1">
      <alignment horizontal="right"/>
    </xf>
    <xf numFmtId="0" fontId="48" fillId="0" borderId="35" xfId="0" applyFont="1" applyBorder="1"/>
    <xf numFmtId="164" fontId="47" fillId="0" borderId="26" xfId="0" applyNumberFormat="1" applyFont="1" applyBorder="1"/>
    <xf numFmtId="164" fontId="47" fillId="0" borderId="38" xfId="0" applyNumberFormat="1" applyFont="1" applyBorder="1"/>
    <xf numFmtId="0" fontId="47" fillId="0" borderId="25" xfId="0" applyFont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166" fontId="27" fillId="0" borderId="32" xfId="1" applyNumberFormat="1" applyFont="1" applyBorder="1" applyAlignment="1">
      <alignment vertical="center"/>
    </xf>
    <xf numFmtId="0" fontId="27" fillId="0" borderId="26" xfId="0" applyFont="1" applyBorder="1" applyAlignment="1">
      <alignment horizontal="center" vertical="center" wrapText="1"/>
    </xf>
    <xf numFmtId="166" fontId="27" fillId="0" borderId="23" xfId="1" applyNumberFormat="1" applyFont="1" applyBorder="1" applyAlignment="1">
      <alignment vertical="center"/>
    </xf>
    <xf numFmtId="0" fontId="32" fillId="0" borderId="0" xfId="0" applyFont="1"/>
    <xf numFmtId="0" fontId="31" fillId="0" borderId="0" xfId="0" applyFont="1" applyAlignment="1">
      <alignment wrapText="1"/>
    </xf>
    <xf numFmtId="0" fontId="0" fillId="0" borderId="16" xfId="0" applyBorder="1"/>
    <xf numFmtId="0" fontId="0" fillId="0" borderId="18" xfId="0" applyBorder="1"/>
    <xf numFmtId="0" fontId="0" fillId="0" borderId="9" xfId="0" applyBorder="1" applyAlignment="1">
      <alignment vertical="center"/>
    </xf>
    <xf numFmtId="0" fontId="0" fillId="0" borderId="7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Font="1" applyBorder="1"/>
    <xf numFmtId="0" fontId="31" fillId="0" borderId="18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50" fillId="0" borderId="15" xfId="0" applyFont="1" applyBorder="1"/>
    <xf numFmtId="0" fontId="50" fillId="0" borderId="16" xfId="0" applyFont="1" applyBorder="1"/>
    <xf numFmtId="0" fontId="50" fillId="0" borderId="17" xfId="0" applyFont="1" applyBorder="1" applyAlignment="1">
      <alignment horizontal="right"/>
    </xf>
    <xf numFmtId="167" fontId="31" fillId="0" borderId="23" xfId="1" applyNumberFormat="1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167" fontId="31" fillId="0" borderId="18" xfId="1" applyNumberFormat="1" applyFont="1" applyBorder="1" applyAlignment="1">
      <alignment horizontal="center" vertical="center"/>
    </xf>
    <xf numFmtId="166" fontId="53" fillId="0" borderId="18" xfId="1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  <xf numFmtId="0" fontId="51" fillId="0" borderId="0" xfId="0" applyFont="1"/>
    <xf numFmtId="0" fontId="51" fillId="0" borderId="0" xfId="0" applyFont="1" applyAlignment="1">
      <alignment horizontal="center"/>
    </xf>
    <xf numFmtId="0" fontId="30" fillId="0" borderId="36" xfId="0" applyFont="1" applyBorder="1" applyAlignment="1">
      <alignment horizontal="center"/>
    </xf>
    <xf numFmtId="49" fontId="15" fillId="0" borderId="35" xfId="0" applyNumberFormat="1" applyFont="1" applyBorder="1" applyAlignment="1">
      <alignment vertical="center"/>
    </xf>
    <xf numFmtId="0" fontId="15" fillId="0" borderId="35" xfId="0" applyFont="1" applyBorder="1" applyAlignment="1">
      <alignment vertical="center" wrapText="1"/>
    </xf>
    <xf numFmtId="0" fontId="51" fillId="0" borderId="3" xfId="0" applyFont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35" xfId="0" applyBorder="1" applyAlignment="1">
      <alignment horizontal="center"/>
    </xf>
    <xf numFmtId="0" fontId="39" fillId="0" borderId="0" xfId="0" applyFont="1" applyAlignment="1">
      <alignment vertical="center"/>
    </xf>
    <xf numFmtId="165" fontId="0" fillId="0" borderId="32" xfId="1" applyFont="1" applyBorder="1" applyAlignment="1">
      <alignment horizontal="center" vertical="center"/>
    </xf>
    <xf numFmtId="165" fontId="0" fillId="0" borderId="35" xfId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65" fontId="0" fillId="0" borderId="18" xfId="1" applyFont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50" fillId="0" borderId="37" xfId="0" applyFont="1" applyBorder="1"/>
    <xf numFmtId="0" fontId="50" fillId="0" borderId="38" xfId="0" applyFont="1" applyBorder="1"/>
    <xf numFmtId="0" fontId="50" fillId="0" borderId="40" xfId="0" applyFont="1" applyBorder="1"/>
    <xf numFmtId="0" fontId="50" fillId="0" borderId="41" xfId="0" applyFont="1" applyBorder="1"/>
    <xf numFmtId="0" fontId="8" fillId="3" borderId="23" xfId="0" applyFont="1" applyFill="1" applyBorder="1" applyAlignment="1">
      <alignment vertical="center"/>
    </xf>
    <xf numFmtId="0" fontId="11" fillId="0" borderId="69" xfId="0" applyFont="1" applyBorder="1" applyAlignment="1">
      <alignment horizontal="center"/>
    </xf>
    <xf numFmtId="166" fontId="14" fillId="0" borderId="24" xfId="1" applyNumberFormat="1" applyFont="1" applyFill="1" applyBorder="1" applyAlignment="1">
      <alignment vertical="center"/>
    </xf>
    <xf numFmtId="166" fontId="14" fillId="0" borderId="60" xfId="1" applyNumberFormat="1" applyFont="1" applyFill="1" applyBorder="1" applyAlignment="1">
      <alignment vertical="center"/>
    </xf>
    <xf numFmtId="0" fontId="19" fillId="0" borderId="35" xfId="0" applyFont="1" applyBorder="1" applyAlignment="1">
      <alignment horizontal="right" vertical="center"/>
    </xf>
    <xf numFmtId="0" fontId="0" fillId="0" borderId="15" xfId="0" applyBorder="1"/>
    <xf numFmtId="167" fontId="0" fillId="0" borderId="16" xfId="0" applyNumberFormat="1" applyBorder="1"/>
    <xf numFmtId="168" fontId="0" fillId="0" borderId="0" xfId="0" applyNumberFormat="1" applyAlignment="1">
      <alignment vertical="center"/>
    </xf>
    <xf numFmtId="0" fontId="41" fillId="0" borderId="10" xfId="0" applyFont="1" applyBorder="1" applyAlignment="1">
      <alignment vertical="center" wrapText="1"/>
    </xf>
    <xf numFmtId="0" fontId="32" fillId="0" borderId="73" xfId="0" applyFont="1" applyBorder="1" applyAlignment="1">
      <alignment horizontal="center"/>
    </xf>
    <xf numFmtId="0" fontId="32" fillId="0" borderId="6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7" fillId="0" borderId="3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57" xfId="0" applyBorder="1" applyAlignment="1">
      <alignment vertical="center" wrapText="1"/>
    </xf>
    <xf numFmtId="165" fontId="0" fillId="0" borderId="23" xfId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2" fillId="0" borderId="0" xfId="0" applyFont="1" applyAlignment="1">
      <alignment horizontal="left"/>
    </xf>
    <xf numFmtId="49" fontId="21" fillId="2" borderId="18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166" fontId="21" fillId="2" borderId="4" xfId="1" applyNumberFormat="1" applyFont="1" applyFill="1" applyBorder="1" applyAlignment="1">
      <alignment horizontal="center" vertical="center"/>
    </xf>
    <xf numFmtId="166" fontId="21" fillId="2" borderId="3" xfId="1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right"/>
    </xf>
    <xf numFmtId="0" fontId="31" fillId="0" borderId="10" xfId="0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27" fillId="2" borderId="56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166" fontId="27" fillId="0" borderId="5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0" fontId="11" fillId="0" borderId="10" xfId="0" applyFont="1" applyBorder="1" applyAlignment="1">
      <alignment horizontal="center" vertical="center"/>
    </xf>
    <xf numFmtId="167" fontId="23" fillId="4" borderId="54" xfId="1" applyNumberFormat="1" applyFont="1" applyFill="1" applyBorder="1" applyAlignment="1">
      <alignment horizontal="center" vertical="center"/>
    </xf>
    <xf numFmtId="0" fontId="14" fillId="0" borderId="66" xfId="1" applyNumberFormat="1" applyFont="1" applyFill="1" applyBorder="1" applyAlignment="1">
      <alignment horizontal="center" vertical="center"/>
    </xf>
    <xf numFmtId="0" fontId="39" fillId="8" borderId="0" xfId="0" applyFont="1" applyFill="1"/>
    <xf numFmtId="0" fontId="39" fillId="7" borderId="0" xfId="0" applyFont="1" applyFill="1"/>
    <xf numFmtId="0" fontId="65" fillId="0" borderId="0" xfId="0" applyFont="1" applyAlignment="1">
      <alignment vertical="center"/>
    </xf>
    <xf numFmtId="0" fontId="66" fillId="0" borderId="0" xfId="0" applyFont="1"/>
    <xf numFmtId="0" fontId="65" fillId="0" borderId="0" xfId="0" applyFont="1"/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 vertical="center"/>
    </xf>
    <xf numFmtId="0" fontId="41" fillId="0" borderId="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166" fontId="0" fillId="0" borderId="18" xfId="1" applyNumberFormat="1" applyFont="1" applyBorder="1" applyAlignment="1">
      <alignment horizontal="center"/>
    </xf>
    <xf numFmtId="166" fontId="27" fillId="0" borderId="54" xfId="1" applyNumberFormat="1" applyFont="1" applyFill="1" applyBorder="1" applyAlignment="1">
      <alignment horizontal="center" vertical="center"/>
    </xf>
    <xf numFmtId="166" fontId="27" fillId="0" borderId="34" xfId="1" applyNumberFormat="1" applyFont="1" applyFill="1" applyBorder="1" applyAlignment="1">
      <alignment horizontal="center" vertical="center"/>
    </xf>
    <xf numFmtId="0" fontId="41" fillId="0" borderId="2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168" fontId="31" fillId="0" borderId="15" xfId="0" applyNumberFormat="1" applyFont="1" applyBorder="1" applyAlignment="1">
      <alignment horizontal="right" vertical="center"/>
    </xf>
    <xf numFmtId="166" fontId="51" fillId="0" borderId="37" xfId="1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16" xfId="0" applyNumberFormat="1" applyBorder="1"/>
    <xf numFmtId="0" fontId="31" fillId="0" borderId="23" xfId="0" applyFont="1" applyBorder="1" applyAlignment="1">
      <alignment vertical="center"/>
    </xf>
    <xf numFmtId="0" fontId="32" fillId="0" borderId="6" xfId="0" applyFont="1" applyBorder="1" applyAlignment="1">
      <alignment horizontal="center"/>
    </xf>
    <xf numFmtId="0" fontId="32" fillId="0" borderId="3" xfId="0" applyFont="1" applyBorder="1"/>
    <xf numFmtId="0" fontId="10" fillId="0" borderId="35" xfId="0" applyFont="1" applyBorder="1" applyAlignment="1">
      <alignment horizontal="center" vertical="center"/>
    </xf>
    <xf numFmtId="166" fontId="50" fillId="0" borderId="37" xfId="1" applyNumberFormat="1" applyFont="1" applyBorder="1" applyAlignment="1">
      <alignment vertical="center"/>
    </xf>
    <xf numFmtId="166" fontId="50" fillId="0" borderId="38" xfId="1" applyNumberFormat="1" applyFont="1" applyBorder="1" applyAlignment="1">
      <alignment horizontal="right" vertical="center"/>
    </xf>
    <xf numFmtId="166" fontId="50" fillId="0" borderId="39" xfId="1" applyNumberFormat="1" applyFont="1" applyBorder="1" applyAlignment="1">
      <alignment horizontal="right" vertical="center"/>
    </xf>
    <xf numFmtId="0" fontId="41" fillId="0" borderId="8" xfId="0" applyFont="1" applyBorder="1" applyAlignment="1">
      <alignment horizontal="center" vertical="center" wrapText="1"/>
    </xf>
    <xf numFmtId="166" fontId="11" fillId="0" borderId="6" xfId="1" applyNumberFormat="1" applyFont="1" applyBorder="1" applyAlignment="1">
      <alignment horizontal="center" vertical="center"/>
    </xf>
    <xf numFmtId="166" fontId="11" fillId="0" borderId="40" xfId="1" applyNumberFormat="1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166" fontId="11" fillId="0" borderId="66" xfId="1" applyNumberFormat="1" applyFont="1" applyBorder="1" applyAlignment="1">
      <alignment horizontal="center" vertical="center"/>
    </xf>
    <xf numFmtId="167" fontId="26" fillId="4" borderId="53" xfId="1" applyNumberFormat="1" applyFont="1" applyFill="1" applyBorder="1" applyAlignment="1">
      <alignment horizontal="center" vertical="center"/>
    </xf>
    <xf numFmtId="167" fontId="25" fillId="4" borderId="48" xfId="1" applyNumberFormat="1" applyFont="1" applyFill="1" applyBorder="1" applyAlignment="1">
      <alignment horizontal="center" vertical="center"/>
    </xf>
    <xf numFmtId="167" fontId="25" fillId="4" borderId="65" xfId="1" applyNumberFormat="1" applyFont="1" applyFill="1" applyBorder="1" applyAlignment="1">
      <alignment horizontal="center" vertical="center"/>
    </xf>
    <xf numFmtId="167" fontId="23" fillId="4" borderId="32" xfId="1" applyNumberFormat="1" applyFont="1" applyFill="1" applyBorder="1" applyAlignment="1">
      <alignment horizontal="center" vertical="center"/>
    </xf>
    <xf numFmtId="166" fontId="26" fillId="4" borderId="50" xfId="1" applyNumberFormat="1" applyFont="1" applyFill="1" applyBorder="1" applyAlignment="1">
      <alignment vertical="center"/>
    </xf>
    <xf numFmtId="166" fontId="15" fillId="0" borderId="40" xfId="1" applyNumberFormat="1" applyFont="1" applyFill="1" applyBorder="1" applyAlignment="1">
      <alignment vertical="center"/>
    </xf>
    <xf numFmtId="166" fontId="11" fillId="0" borderId="6" xfId="1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166" fontId="67" fillId="4" borderId="51" xfId="1" applyNumberFormat="1" applyFont="1" applyFill="1" applyBorder="1" applyAlignment="1">
      <alignment vertical="center"/>
    </xf>
    <xf numFmtId="167" fontId="67" fillId="4" borderId="53" xfId="1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4" borderId="65" xfId="0" applyFont="1" applyFill="1" applyBorder="1"/>
    <xf numFmtId="0" fontId="37" fillId="6" borderId="18" xfId="0" applyFont="1" applyFill="1" applyBorder="1" applyAlignment="1">
      <alignment horizontal="left"/>
    </xf>
    <xf numFmtId="166" fontId="0" fillId="0" borderId="5" xfId="1" applyNumberFormat="1" applyFont="1" applyBorder="1" applyAlignment="1"/>
    <xf numFmtId="167" fontId="31" fillId="0" borderId="23" xfId="1" applyNumberFormat="1" applyFont="1" applyFill="1" applyBorder="1" applyAlignment="1">
      <alignment vertical="center"/>
    </xf>
    <xf numFmtId="167" fontId="31" fillId="0" borderId="37" xfId="1" applyNumberFormat="1" applyFont="1" applyFill="1" applyBorder="1" applyAlignment="1">
      <alignment vertical="center"/>
    </xf>
    <xf numFmtId="167" fontId="31" fillId="0" borderId="35" xfId="1" applyNumberFormat="1" applyFont="1" applyFill="1" applyBorder="1" applyAlignment="1">
      <alignment vertical="center"/>
    </xf>
    <xf numFmtId="167" fontId="31" fillId="0" borderId="74" xfId="1" applyNumberFormat="1" applyFont="1" applyFill="1" applyBorder="1" applyAlignment="1">
      <alignment vertical="center"/>
    </xf>
    <xf numFmtId="167" fontId="31" fillId="0" borderId="38" xfId="1" applyNumberFormat="1" applyFont="1" applyFill="1" applyBorder="1" applyAlignment="1">
      <alignment vertical="center"/>
    </xf>
    <xf numFmtId="167" fontId="31" fillId="0" borderId="41" xfId="1" applyNumberFormat="1" applyFont="1" applyFill="1" applyBorder="1" applyAlignment="1">
      <alignment vertical="center"/>
    </xf>
    <xf numFmtId="0" fontId="0" fillId="0" borderId="35" xfId="0" applyBorder="1" applyAlignment="1">
      <alignment horizontal="right" vertical="center" wrapText="1"/>
    </xf>
    <xf numFmtId="177" fontId="0" fillId="0" borderId="0" xfId="0" applyNumberFormat="1"/>
    <xf numFmtId="0" fontId="0" fillId="0" borderId="0" xfId="0" applyAlignment="1">
      <alignment horizontal="right" vertical="center"/>
    </xf>
    <xf numFmtId="166" fontId="27" fillId="0" borderId="25" xfId="1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 wrapText="1"/>
    </xf>
    <xf numFmtId="0" fontId="31" fillId="0" borderId="40" xfId="11" applyFont="1" applyBorder="1" applyAlignment="1">
      <alignment horizontal="center" vertical="center"/>
    </xf>
    <xf numFmtId="0" fontId="9" fillId="0" borderId="66" xfId="11" applyFont="1" applyBorder="1" applyAlignment="1">
      <alignment vertical="center" wrapText="1"/>
    </xf>
    <xf numFmtId="166" fontId="30" fillId="0" borderId="33" xfId="12" applyNumberFormat="1" applyFont="1" applyFill="1" applyBorder="1" applyAlignment="1">
      <alignment horizontal="center" vertical="center" wrapText="1"/>
    </xf>
    <xf numFmtId="166" fontId="30" fillId="0" borderId="33" xfId="12" applyNumberFormat="1" applyFont="1" applyFill="1" applyBorder="1" applyAlignment="1">
      <alignment horizontal="center" vertical="center"/>
    </xf>
    <xf numFmtId="0" fontId="27" fillId="0" borderId="15" xfId="11" applyFont="1" applyBorder="1"/>
    <xf numFmtId="164" fontId="27" fillId="0" borderId="27" xfId="11" applyNumberFormat="1" applyFont="1" applyBorder="1"/>
    <xf numFmtId="0" fontId="27" fillId="0" borderId="32" xfId="0" applyFon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40" fillId="0" borderId="41" xfId="0" applyFont="1" applyBorder="1" applyAlignment="1">
      <alignment horizontal="center"/>
    </xf>
    <xf numFmtId="0" fontId="40" fillId="0" borderId="41" xfId="0" applyFont="1" applyBorder="1" applyAlignment="1">
      <alignment horizont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/>
    </xf>
    <xf numFmtId="0" fontId="39" fillId="0" borderId="41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/>
    </xf>
    <xf numFmtId="167" fontId="26" fillId="0" borderId="50" xfId="1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166" fontId="21" fillId="2" borderId="41" xfId="1" applyNumberFormat="1" applyFont="1" applyFill="1" applyBorder="1" applyAlignment="1">
      <alignment horizontal="center" vertical="center"/>
    </xf>
    <xf numFmtId="166" fontId="21" fillId="0" borderId="41" xfId="1" applyNumberFormat="1" applyFont="1" applyBorder="1" applyAlignment="1">
      <alignment horizontal="center" vertical="center"/>
    </xf>
    <xf numFmtId="166" fontId="21" fillId="0" borderId="41" xfId="1" applyNumberFormat="1" applyFont="1" applyFill="1" applyBorder="1" applyAlignment="1">
      <alignment horizontal="center" vertical="center"/>
    </xf>
    <xf numFmtId="166" fontId="21" fillId="2" borderId="42" xfId="1" applyNumberFormat="1" applyFont="1" applyFill="1" applyBorder="1" applyAlignment="1">
      <alignment horizontal="center" vertical="center"/>
    </xf>
    <xf numFmtId="166" fontId="21" fillId="2" borderId="38" xfId="1" applyNumberFormat="1" applyFont="1" applyFill="1" applyBorder="1" applyAlignment="1">
      <alignment horizontal="center" vertical="center"/>
    </xf>
    <xf numFmtId="166" fontId="21" fillId="0" borderId="38" xfId="1" applyNumberFormat="1" applyFont="1" applyFill="1" applyBorder="1" applyAlignment="1">
      <alignment horizontal="center" vertical="center"/>
    </xf>
    <xf numFmtId="166" fontId="21" fillId="2" borderId="39" xfId="1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22" fillId="0" borderId="47" xfId="0" applyFont="1" applyBorder="1" applyAlignment="1">
      <alignment horizontal="center" vertical="center"/>
    </xf>
    <xf numFmtId="166" fontId="21" fillId="2" borderId="74" xfId="1" applyNumberFormat="1" applyFont="1" applyFill="1" applyBorder="1" applyAlignment="1">
      <alignment horizontal="center" vertical="center"/>
    </xf>
    <xf numFmtId="166" fontId="21" fillId="2" borderId="43" xfId="1" applyNumberFormat="1" applyFont="1" applyFill="1" applyBorder="1" applyAlignment="1">
      <alignment horizontal="center" vertical="center"/>
    </xf>
    <xf numFmtId="166" fontId="21" fillId="0" borderId="43" xfId="1" applyNumberFormat="1" applyFont="1" applyFill="1" applyBorder="1" applyAlignment="1">
      <alignment horizontal="center" vertical="center"/>
    </xf>
    <xf numFmtId="0" fontId="70" fillId="10" borderId="18" xfId="0" applyFont="1" applyFill="1" applyBorder="1" applyAlignment="1">
      <alignment horizontal="center" vertical="center" wrapText="1"/>
    </xf>
    <xf numFmtId="0" fontId="70" fillId="10" borderId="18" xfId="0" applyFont="1" applyFill="1" applyBorder="1" applyAlignment="1">
      <alignment horizontal="center" vertical="center"/>
    </xf>
    <xf numFmtId="166" fontId="13" fillId="10" borderId="23" xfId="1" applyNumberFormat="1" applyFont="1" applyFill="1" applyBorder="1" applyAlignment="1">
      <alignment horizontal="center" vertical="center"/>
    </xf>
    <xf numFmtId="166" fontId="13" fillId="10" borderId="35" xfId="1" applyNumberFormat="1" applyFont="1" applyFill="1" applyBorder="1" applyAlignment="1">
      <alignment horizontal="center" vertical="center"/>
    </xf>
    <xf numFmtId="166" fontId="0" fillId="0" borderId="15" xfId="0" applyNumberFormat="1" applyBorder="1"/>
    <xf numFmtId="166" fontId="0" fillId="0" borderId="17" xfId="0" applyNumberFormat="1" applyBorder="1"/>
    <xf numFmtId="166" fontId="0" fillId="0" borderId="3" xfId="0" applyNumberFormat="1" applyBorder="1"/>
    <xf numFmtId="17" fontId="0" fillId="0" borderId="41" xfId="0" applyNumberFormat="1" applyBorder="1" applyAlignment="1">
      <alignment horizontal="center"/>
    </xf>
    <xf numFmtId="178" fontId="57" fillId="0" borderId="41" xfId="1" applyNumberFormat="1" applyFont="1" applyBorder="1"/>
    <xf numFmtId="0" fontId="0" fillId="0" borderId="41" xfId="0" applyBorder="1" applyAlignment="1">
      <alignment horizontal="left"/>
    </xf>
    <xf numFmtId="0" fontId="45" fillId="0" borderId="41" xfId="0" applyFont="1" applyBorder="1"/>
    <xf numFmtId="0" fontId="45" fillId="0" borderId="41" xfId="0" applyFont="1" applyBorder="1" applyAlignment="1">
      <alignment horizontal="center" vertical="center"/>
    </xf>
    <xf numFmtId="178" fontId="72" fillId="0" borderId="41" xfId="1" applyNumberFormat="1" applyFont="1" applyBorder="1"/>
    <xf numFmtId="0" fontId="45" fillId="0" borderId="41" xfId="0" applyFont="1" applyBorder="1" applyAlignment="1">
      <alignment horizontal="center"/>
    </xf>
    <xf numFmtId="0" fontId="0" fillId="0" borderId="60" xfId="0" applyBorder="1"/>
    <xf numFmtId="0" fontId="31" fillId="0" borderId="24" xfId="0" applyFont="1" applyBorder="1" applyAlignment="1" applyProtection="1">
      <alignment wrapText="1"/>
      <protection locked="0"/>
    </xf>
    <xf numFmtId="168" fontId="31" fillId="0" borderId="23" xfId="0" applyNumberFormat="1" applyFont="1" applyBorder="1" applyAlignment="1" applyProtection="1">
      <alignment horizontal="center"/>
      <protection locked="0"/>
    </xf>
    <xf numFmtId="0" fontId="0" fillId="0" borderId="24" xfId="0" applyBorder="1"/>
    <xf numFmtId="168" fontId="31" fillId="0" borderId="35" xfId="0" applyNumberFormat="1" applyFont="1" applyBorder="1" applyAlignment="1" applyProtection="1">
      <alignment horizontal="center"/>
      <protection locked="0"/>
    </xf>
    <xf numFmtId="0" fontId="35" fillId="0" borderId="33" xfId="0" applyFont="1" applyBorder="1" applyAlignment="1">
      <alignment horizontal="right"/>
    </xf>
    <xf numFmtId="0" fontId="0" fillId="0" borderId="33" xfId="0" applyBorder="1"/>
    <xf numFmtId="168" fontId="31" fillId="0" borderId="7" xfId="0" applyNumberFormat="1" applyFont="1" applyBorder="1" applyAlignment="1" applyProtection="1">
      <alignment horizontal="center"/>
      <protection locked="0"/>
    </xf>
    <xf numFmtId="169" fontId="16" fillId="0" borderId="24" xfId="0" applyNumberFormat="1" applyFont="1" applyBorder="1" applyAlignment="1">
      <alignment horizontal="right" wrapText="1"/>
    </xf>
    <xf numFmtId="177" fontId="31" fillId="0" borderId="35" xfId="0" applyNumberFormat="1" applyFont="1" applyBorder="1" applyAlignment="1" applyProtection="1">
      <alignment horizontal="center"/>
      <protection locked="0"/>
    </xf>
    <xf numFmtId="0" fontId="0" fillId="0" borderId="25" xfId="0" applyBorder="1"/>
    <xf numFmtId="0" fontId="31" fillId="0" borderId="25" xfId="0" applyFont="1" applyBorder="1" applyAlignment="1" applyProtection="1">
      <alignment wrapText="1"/>
      <protection locked="0"/>
    </xf>
    <xf numFmtId="0" fontId="31" fillId="0" borderId="32" xfId="0" applyFont="1" applyBorder="1" applyAlignment="1">
      <alignment horizontal="center" vertical="center"/>
    </xf>
    <xf numFmtId="0" fontId="57" fillId="0" borderId="0" xfId="0" applyFont="1"/>
    <xf numFmtId="167" fontId="9" fillId="0" borderId="35" xfId="12" applyNumberFormat="1" applyFont="1" applyFill="1" applyBorder="1" applyAlignment="1">
      <alignment horizontal="center" vertical="center"/>
    </xf>
    <xf numFmtId="167" fontId="27" fillId="0" borderId="18" xfId="12" applyNumberFormat="1" applyFont="1" applyBorder="1"/>
    <xf numFmtId="166" fontId="30" fillId="0" borderId="35" xfId="12" applyNumberFormat="1" applyFont="1" applyFill="1" applyBorder="1" applyAlignment="1">
      <alignment horizontal="center" vertical="center" wrapText="1"/>
    </xf>
    <xf numFmtId="166" fontId="30" fillId="0" borderId="35" xfId="12" applyNumberFormat="1" applyFont="1" applyFill="1" applyBorder="1" applyAlignment="1">
      <alignment horizontal="center" vertical="center"/>
    </xf>
    <xf numFmtId="0" fontId="27" fillId="0" borderId="18" xfId="11" applyFont="1" applyBorder="1"/>
    <xf numFmtId="0" fontId="25" fillId="6" borderId="8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44" fillId="6" borderId="7" xfId="0" applyFont="1" applyFill="1" applyBorder="1" applyAlignment="1">
      <alignment horizontal="center"/>
    </xf>
    <xf numFmtId="0" fontId="48" fillId="0" borderId="32" xfId="0" applyFont="1" applyBorder="1"/>
    <xf numFmtId="1" fontId="73" fillId="0" borderId="40" xfId="0" applyNumberFormat="1" applyFont="1" applyBorder="1" applyAlignment="1">
      <alignment horizontal="center" vertical="center"/>
    </xf>
    <xf numFmtId="166" fontId="73" fillId="2" borderId="40" xfId="1" applyNumberFormat="1" applyFont="1" applyFill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166" fontId="74" fillId="0" borderId="40" xfId="1" applyNumberFormat="1" applyFont="1" applyFill="1" applyBorder="1" applyAlignment="1">
      <alignment horizontal="left" vertical="center"/>
    </xf>
    <xf numFmtId="166" fontId="73" fillId="0" borderId="40" xfId="1" applyNumberFormat="1" applyFont="1" applyFill="1" applyBorder="1" applyAlignment="1">
      <alignment horizontal="center" vertical="center"/>
    </xf>
    <xf numFmtId="166" fontId="73" fillId="0" borderId="40" xfId="1" applyNumberFormat="1" applyFont="1" applyFill="1" applyBorder="1" applyAlignment="1">
      <alignment horizontal="left" vertical="center"/>
    </xf>
    <xf numFmtId="0" fontId="73" fillId="0" borderId="66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174" fontId="73" fillId="0" borderId="3" xfId="0" applyNumberFormat="1" applyFont="1" applyBorder="1" applyAlignment="1">
      <alignment horizontal="left" vertical="top" wrapText="1"/>
    </xf>
    <xf numFmtId="0" fontId="73" fillId="0" borderId="15" xfId="0" applyFont="1" applyBorder="1"/>
    <xf numFmtId="0" fontId="73" fillId="0" borderId="27" xfId="0" applyFont="1" applyBorder="1"/>
    <xf numFmtId="0" fontId="73" fillId="0" borderId="18" xfId="0" applyFont="1" applyBorder="1"/>
    <xf numFmtId="1" fontId="30" fillId="0" borderId="23" xfId="0" applyNumberFormat="1" applyFont="1" applyBorder="1" applyAlignment="1">
      <alignment horizontal="center" vertical="center"/>
    </xf>
    <xf numFmtId="167" fontId="30" fillId="0" borderId="37" xfId="1" applyNumberFormat="1" applyFont="1" applyFill="1" applyBorder="1" applyAlignment="1">
      <alignment vertical="center"/>
    </xf>
    <xf numFmtId="166" fontId="30" fillId="0" borderId="41" xfId="1" applyNumberFormat="1" applyFont="1" applyFill="1" applyBorder="1" applyAlignment="1">
      <alignment vertical="center"/>
    </xf>
    <xf numFmtId="167" fontId="30" fillId="0" borderId="38" xfId="1" applyNumberFormat="1" applyFont="1" applyFill="1" applyBorder="1" applyAlignment="1">
      <alignment vertical="center"/>
    </xf>
    <xf numFmtId="1" fontId="30" fillId="0" borderId="35" xfId="0" applyNumberFormat="1" applyFont="1" applyBorder="1" applyAlignment="1">
      <alignment horizontal="center" vertical="center"/>
    </xf>
    <xf numFmtId="0" fontId="30" fillId="0" borderId="34" xfId="10" applyFont="1" applyBorder="1" applyAlignment="1">
      <alignment horizontal="justify" vertical="center" wrapText="1"/>
    </xf>
    <xf numFmtId="167" fontId="30" fillId="0" borderId="40" xfId="1" applyNumberFormat="1" applyFont="1" applyFill="1" applyBorder="1" applyAlignment="1">
      <alignment vertical="center"/>
    </xf>
    <xf numFmtId="167" fontId="30" fillId="0" borderId="41" xfId="1" applyNumberFormat="1" applyFont="1" applyFill="1" applyBorder="1" applyAlignment="1">
      <alignment vertical="center"/>
    </xf>
    <xf numFmtId="167" fontId="51" fillId="0" borderId="41" xfId="1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9" fillId="0" borderId="34" xfId="10" applyFont="1" applyBorder="1" applyAlignment="1">
      <alignment horizontal="justify" vertical="center" wrapText="1"/>
    </xf>
    <xf numFmtId="1" fontId="27" fillId="0" borderId="32" xfId="0" applyNumberFormat="1" applyFont="1" applyBorder="1" applyAlignment="1">
      <alignment horizontal="center" vertical="top"/>
    </xf>
    <xf numFmtId="1" fontId="27" fillId="0" borderId="35" xfId="0" applyNumberFormat="1" applyFont="1" applyBorder="1" applyAlignment="1">
      <alignment horizontal="center" vertical="top"/>
    </xf>
    <xf numFmtId="0" fontId="32" fillId="0" borderId="3" xfId="0" applyFont="1" applyBorder="1" applyAlignment="1">
      <alignment horizontal="center"/>
    </xf>
    <xf numFmtId="0" fontId="68" fillId="0" borderId="3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0" fillId="0" borderId="23" xfId="0" applyBorder="1"/>
    <xf numFmtId="0" fontId="32" fillId="0" borderId="28" xfId="0" applyFont="1" applyBorder="1" applyAlignment="1">
      <alignment horizontal="center"/>
    </xf>
    <xf numFmtId="164" fontId="56" fillId="0" borderId="47" xfId="0" applyNumberFormat="1" applyFont="1" applyBorder="1"/>
    <xf numFmtId="0" fontId="76" fillId="0" borderId="35" xfId="0" applyFont="1" applyBorder="1" applyAlignment="1">
      <alignment horizontal="center" vertical="center"/>
    </xf>
    <xf numFmtId="0" fontId="77" fillId="0" borderId="0" xfId="0" applyFont="1"/>
    <xf numFmtId="0" fontId="0" fillId="0" borderId="32" xfId="0" applyBorder="1"/>
    <xf numFmtId="167" fontId="31" fillId="0" borderId="26" xfId="1" applyNumberFormat="1" applyFont="1" applyBorder="1" applyAlignment="1" applyProtection="1">
      <alignment horizontal="center"/>
      <protection locked="0"/>
    </xf>
    <xf numFmtId="167" fontId="31" fillId="0" borderId="8" xfId="1" applyNumberFormat="1" applyFont="1" applyBorder="1" applyAlignment="1" applyProtection="1">
      <alignment horizontal="center"/>
      <protection locked="0"/>
    </xf>
    <xf numFmtId="0" fontId="68" fillId="0" borderId="24" xfId="0" applyFont="1" applyBorder="1" applyAlignment="1">
      <alignment horizontal="right"/>
    </xf>
    <xf numFmtId="177" fontId="68" fillId="0" borderId="24" xfId="0" applyNumberFormat="1" applyFont="1" applyBorder="1" applyAlignment="1">
      <alignment horizontal="right"/>
    </xf>
    <xf numFmtId="0" fontId="68" fillId="0" borderId="70" xfId="0" applyFont="1" applyBorder="1" applyAlignment="1">
      <alignment horizontal="right"/>
    </xf>
    <xf numFmtId="0" fontId="19" fillId="0" borderId="23" xfId="0" applyFont="1" applyBorder="1" applyAlignment="1">
      <alignment horizontal="right" vertical="center"/>
    </xf>
    <xf numFmtId="0" fontId="31" fillId="0" borderId="18" xfId="0" applyFont="1" applyBorder="1" applyAlignment="1">
      <alignment horizontal="center" vertical="center"/>
    </xf>
    <xf numFmtId="0" fontId="39" fillId="0" borderId="4" xfId="0" applyFont="1" applyBorder="1"/>
    <xf numFmtId="2" fontId="32" fillId="0" borderId="3" xfId="0" applyNumberFormat="1" applyFont="1" applyBorder="1" applyAlignment="1" applyProtection="1">
      <alignment horizontal="center"/>
      <protection locked="0"/>
    </xf>
    <xf numFmtId="168" fontId="31" fillId="0" borderId="18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right"/>
    </xf>
    <xf numFmtId="0" fontId="15" fillId="0" borderId="3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2" fontId="31" fillId="0" borderId="0" xfId="0" applyNumberFormat="1" applyFont="1" applyAlignment="1" applyProtection="1">
      <alignment horizontal="center"/>
      <protection locked="0"/>
    </xf>
    <xf numFmtId="168" fontId="31" fillId="0" borderId="0" xfId="0" applyNumberFormat="1" applyFont="1" applyAlignment="1" applyProtection="1">
      <alignment horizontal="center"/>
      <protection locked="0"/>
    </xf>
    <xf numFmtId="169" fontId="16" fillId="0" borderId="0" xfId="0" applyNumberFormat="1" applyFont="1" applyAlignment="1">
      <alignment horizontal="right" wrapText="1"/>
    </xf>
    <xf numFmtId="0" fontId="32" fillId="0" borderId="0" xfId="0" applyFont="1" applyAlignment="1">
      <alignment vertical="center"/>
    </xf>
    <xf numFmtId="0" fontId="31" fillId="0" borderId="36" xfId="0" applyFont="1" applyBorder="1" applyAlignment="1" applyProtection="1">
      <alignment wrapText="1"/>
      <protection locked="0"/>
    </xf>
    <xf numFmtId="167" fontId="31" fillId="0" borderId="36" xfId="1" applyNumberFormat="1" applyFont="1" applyBorder="1" applyAlignment="1" applyProtection="1">
      <alignment horizontal="center"/>
      <protection locked="0"/>
    </xf>
    <xf numFmtId="169" fontId="16" fillId="0" borderId="33" xfId="0" applyNumberFormat="1" applyFont="1" applyBorder="1" applyAlignment="1">
      <alignment horizontal="right" wrapText="1"/>
    </xf>
    <xf numFmtId="0" fontId="0" fillId="11" borderId="41" xfId="0" applyFill="1" applyBorder="1" applyAlignment="1">
      <alignment horizontal="center"/>
    </xf>
    <xf numFmtId="0" fontId="50" fillId="0" borderId="41" xfId="0" applyFont="1" applyBorder="1" applyAlignment="1">
      <alignment horizontal="center"/>
    </xf>
    <xf numFmtId="167" fontId="67" fillId="4" borderId="67" xfId="1" applyNumberFormat="1" applyFont="1" applyFill="1" applyBorder="1" applyAlignment="1">
      <alignment vertical="center"/>
    </xf>
    <xf numFmtId="166" fontId="0" fillId="0" borderId="15" xfId="0" applyNumberFormat="1" applyBorder="1" applyAlignment="1">
      <alignment horizontal="center" vertical="center"/>
    </xf>
    <xf numFmtId="0" fontId="14" fillId="0" borderId="35" xfId="6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 wrapText="1"/>
    </xf>
    <xf numFmtId="0" fontId="15" fillId="0" borderId="23" xfId="0" applyFont="1" applyBorder="1" applyAlignment="1">
      <alignment vertical="center"/>
    </xf>
    <xf numFmtId="166" fontId="15" fillId="0" borderId="33" xfId="1" applyNumberFormat="1" applyFont="1" applyFill="1" applyBorder="1" applyAlignment="1">
      <alignment horizontal="center" vertical="center"/>
    </xf>
    <xf numFmtId="0" fontId="51" fillId="0" borderId="34" xfId="0" applyFont="1" applyBorder="1" applyAlignment="1">
      <alignment vertical="center"/>
    </xf>
    <xf numFmtId="0" fontId="30" fillId="0" borderId="34" xfId="0" applyFont="1" applyBorder="1" applyAlignment="1">
      <alignment vertical="center"/>
    </xf>
    <xf numFmtId="1" fontId="30" fillId="0" borderId="56" xfId="0" applyNumberFormat="1" applyFont="1" applyBorder="1" applyAlignment="1">
      <alignment horizontal="center" vertical="center"/>
    </xf>
    <xf numFmtId="0" fontId="30" fillId="0" borderId="55" xfId="10" applyFont="1" applyBorder="1" applyAlignment="1">
      <alignment horizontal="justify" vertical="center" wrapText="1"/>
    </xf>
    <xf numFmtId="167" fontId="30" fillId="0" borderId="44" xfId="1" applyNumberFormat="1" applyFont="1" applyFill="1" applyBorder="1" applyAlignment="1">
      <alignment vertical="center"/>
    </xf>
    <xf numFmtId="166" fontId="30" fillId="0" borderId="45" xfId="1" applyNumberFormat="1" applyFont="1" applyFill="1" applyBorder="1" applyAlignment="1">
      <alignment vertical="center"/>
    </xf>
    <xf numFmtId="167" fontId="30" fillId="0" borderId="45" xfId="1" applyNumberFormat="1" applyFont="1" applyFill="1" applyBorder="1" applyAlignment="1">
      <alignment vertical="center"/>
    </xf>
    <xf numFmtId="166" fontId="23" fillId="0" borderId="40" xfId="1" applyNumberFormat="1" applyFont="1" applyBorder="1" applyAlignment="1">
      <alignment horizontal="center" vertical="center"/>
    </xf>
    <xf numFmtId="166" fontId="23" fillId="0" borderId="41" xfId="1" applyNumberFormat="1" applyFont="1" applyBorder="1" applyAlignment="1">
      <alignment horizontal="center" vertical="center"/>
    </xf>
    <xf numFmtId="1" fontId="27" fillId="0" borderId="59" xfId="0" applyNumberFormat="1" applyFont="1" applyBorder="1" applyAlignment="1">
      <alignment horizontal="center" vertical="center"/>
    </xf>
    <xf numFmtId="0" fontId="9" fillId="0" borderId="61" xfId="10" applyFont="1" applyBorder="1" applyAlignment="1">
      <alignment horizontal="justify" vertical="center" wrapText="1"/>
    </xf>
    <xf numFmtId="1" fontId="27" fillId="0" borderId="40" xfId="0" applyNumberFormat="1" applyFont="1" applyBorder="1" applyAlignment="1">
      <alignment horizontal="center" vertical="center"/>
    </xf>
    <xf numFmtId="0" fontId="9" fillId="0" borderId="66" xfId="10" applyFont="1" applyBorder="1" applyAlignment="1">
      <alignment horizontal="justify" vertical="center" wrapText="1"/>
    </xf>
    <xf numFmtId="0" fontId="31" fillId="0" borderId="66" xfId="1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6" fontId="7" fillId="0" borderId="56" xfId="1" applyNumberFormat="1" applyFont="1" applyFill="1" applyBorder="1" applyAlignment="1">
      <alignment horizontal="center" vertical="center"/>
    </xf>
    <xf numFmtId="167" fontId="7" fillId="0" borderId="23" xfId="1" applyNumberFormat="1" applyFont="1" applyFill="1" applyBorder="1" applyAlignment="1">
      <alignment horizontal="center" vertical="center"/>
    </xf>
    <xf numFmtId="166" fontId="70" fillId="0" borderId="50" xfId="1" applyNumberFormat="1" applyFont="1" applyFill="1" applyBorder="1" applyAlignment="1">
      <alignment vertical="center"/>
    </xf>
    <xf numFmtId="0" fontId="50" fillId="4" borderId="62" xfId="0" applyFont="1" applyFill="1" applyBorder="1" applyAlignment="1">
      <alignment horizontal="center"/>
    </xf>
    <xf numFmtId="0" fontId="50" fillId="4" borderId="68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66" fontId="0" fillId="0" borderId="10" xfId="1" applyNumberFormat="1" applyFont="1" applyBorder="1" applyAlignment="1"/>
    <xf numFmtId="0" fontId="0" fillId="0" borderId="14" xfId="0" applyBorder="1"/>
    <xf numFmtId="0" fontId="37" fillId="6" borderId="10" xfId="0" applyFont="1" applyFill="1" applyBorder="1" applyAlignment="1">
      <alignment horizontal="left"/>
    </xf>
    <xf numFmtId="166" fontId="0" fillId="0" borderId="69" xfId="1" applyNumberFormat="1" applyFont="1" applyBorder="1" applyAlignment="1">
      <alignment horizontal="center"/>
    </xf>
    <xf numFmtId="0" fontId="50" fillId="0" borderId="70" xfId="0" applyFont="1" applyBorder="1" applyAlignment="1">
      <alignment horizontal="center" vertical="center" wrapText="1"/>
    </xf>
    <xf numFmtId="0" fontId="60" fillId="0" borderId="23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60" fillId="0" borderId="35" xfId="0" applyFont="1" applyBorder="1" applyAlignment="1">
      <alignment vertical="center"/>
    </xf>
    <xf numFmtId="0" fontId="61" fillId="0" borderId="33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167" fontId="27" fillId="0" borderId="59" xfId="1" applyNumberFormat="1" applyFont="1" applyBorder="1" applyAlignment="1">
      <alignment horizontal="center" vertical="center"/>
    </xf>
    <xf numFmtId="167" fontId="27" fillId="0" borderId="65" xfId="1" applyNumberFormat="1" applyFont="1" applyBorder="1" applyAlignment="1">
      <alignment horizontal="center" vertical="center"/>
    </xf>
    <xf numFmtId="167" fontId="27" fillId="0" borderId="62" xfId="1" applyNumberFormat="1" applyFont="1" applyBorder="1" applyAlignment="1">
      <alignment horizontal="center" vertical="center"/>
    </xf>
    <xf numFmtId="167" fontId="27" fillId="0" borderId="33" xfId="1" applyNumberFormat="1" applyFont="1" applyBorder="1" applyAlignment="1">
      <alignment horizontal="center" vertical="center"/>
    </xf>
    <xf numFmtId="167" fontId="27" fillId="0" borderId="37" xfId="1" applyNumberFormat="1" applyFont="1" applyBorder="1" applyAlignment="1">
      <alignment horizontal="center" vertical="center"/>
    </xf>
    <xf numFmtId="167" fontId="27" fillId="0" borderId="38" xfId="1" applyNumberFormat="1" applyFont="1" applyBorder="1" applyAlignment="1">
      <alignment horizontal="center" vertical="center"/>
    </xf>
    <xf numFmtId="167" fontId="27" fillId="0" borderId="39" xfId="1" applyNumberFormat="1" applyFont="1" applyBorder="1" applyAlignment="1">
      <alignment horizontal="center" vertical="center"/>
    </xf>
    <xf numFmtId="167" fontId="0" fillId="0" borderId="15" xfId="0" applyNumberFormat="1" applyBorder="1"/>
    <xf numFmtId="167" fontId="0" fillId="0" borderId="16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0" fillId="0" borderId="35" xfId="0" applyFont="1" applyBorder="1" applyAlignment="1">
      <alignment vertical="center" wrapText="1"/>
    </xf>
    <xf numFmtId="0" fontId="79" fillId="0" borderId="35" xfId="0" applyFont="1" applyBorder="1" applyAlignment="1">
      <alignment vertical="center"/>
    </xf>
    <xf numFmtId="179" fontId="32" fillId="0" borderId="18" xfId="0" applyNumberFormat="1" applyFont="1" applyBorder="1" applyAlignment="1">
      <alignment horizontal="center" vertical="center"/>
    </xf>
    <xf numFmtId="179" fontId="56" fillId="0" borderId="15" xfId="0" applyNumberFormat="1" applyFont="1" applyBorder="1"/>
    <xf numFmtId="179" fontId="56" fillId="0" borderId="17" xfId="0" applyNumberFormat="1" applyFont="1" applyBorder="1"/>
    <xf numFmtId="179" fontId="18" fillId="0" borderId="18" xfId="0" applyNumberFormat="1" applyFont="1" applyBorder="1" applyAlignment="1">
      <alignment vertical="center"/>
    </xf>
    <xf numFmtId="179" fontId="56" fillId="0" borderId="18" xfId="0" applyNumberFormat="1" applyFont="1" applyBorder="1"/>
    <xf numFmtId="0" fontId="61" fillId="0" borderId="34" xfId="10" applyFont="1" applyBorder="1" applyAlignment="1">
      <alignment horizontal="justify" vertical="center" wrapText="1"/>
    </xf>
    <xf numFmtId="166" fontId="80" fillId="0" borderId="40" xfId="1" applyNumberFormat="1" applyFont="1" applyFill="1" applyBorder="1" applyAlignment="1">
      <alignment vertical="center"/>
    </xf>
    <xf numFmtId="0" fontId="60" fillId="0" borderId="66" xfId="1" applyNumberFormat="1" applyFont="1" applyFill="1" applyBorder="1" applyAlignment="1">
      <alignment horizontal="center" vertical="center"/>
    </xf>
    <xf numFmtId="0" fontId="61" fillId="0" borderId="25" xfId="10" applyFont="1" applyBorder="1" applyAlignment="1">
      <alignment horizontal="justify" vertical="center" wrapText="1"/>
    </xf>
    <xf numFmtId="0" fontId="61" fillId="0" borderId="66" xfId="11" applyFont="1" applyBorder="1" applyAlignment="1">
      <alignment vertical="center" wrapText="1"/>
    </xf>
    <xf numFmtId="167" fontId="61" fillId="0" borderId="35" xfId="12" applyNumberFormat="1" applyFont="1" applyFill="1" applyBorder="1" applyAlignment="1">
      <alignment horizontal="center" vertical="center"/>
    </xf>
    <xf numFmtId="166" fontId="82" fillId="0" borderId="35" xfId="12" applyNumberFormat="1" applyFont="1" applyFill="1" applyBorder="1" applyAlignment="1">
      <alignment horizontal="center" vertical="center" wrapText="1"/>
    </xf>
    <xf numFmtId="166" fontId="82" fillId="0" borderId="33" xfId="12" applyNumberFormat="1" applyFont="1" applyFill="1" applyBorder="1" applyAlignment="1">
      <alignment horizontal="center" vertical="center" wrapText="1"/>
    </xf>
    <xf numFmtId="166" fontId="82" fillId="0" borderId="33" xfId="12" applyNumberFormat="1" applyFont="1" applyFill="1" applyBorder="1" applyAlignment="1">
      <alignment horizontal="center" vertical="center"/>
    </xf>
    <xf numFmtId="166" fontId="82" fillId="0" borderId="35" xfId="12" applyNumberFormat="1" applyFont="1" applyFill="1" applyBorder="1" applyAlignment="1">
      <alignment horizontal="center" vertical="center"/>
    </xf>
    <xf numFmtId="9" fontId="74" fillId="0" borderId="35" xfId="0" applyNumberFormat="1" applyFont="1" applyBorder="1" applyAlignment="1">
      <alignment horizontal="center" vertical="center"/>
    </xf>
    <xf numFmtId="167" fontId="29" fillId="0" borderId="37" xfId="1" applyNumberFormat="1" applyFont="1" applyFill="1" applyBorder="1" applyAlignment="1">
      <alignment vertical="center" wrapText="1"/>
    </xf>
    <xf numFmtId="167" fontId="29" fillId="0" borderId="37" xfId="1" applyNumberFormat="1" applyFont="1" applyFill="1" applyBorder="1" applyAlignment="1">
      <alignment vertical="center"/>
    </xf>
    <xf numFmtId="167" fontId="27" fillId="0" borderId="37" xfId="1" applyNumberFormat="1" applyFont="1" applyFill="1" applyBorder="1" applyAlignment="1">
      <alignment vertical="center"/>
    </xf>
    <xf numFmtId="167" fontId="78" fillId="0" borderId="37" xfId="1" applyNumberFormat="1" applyFont="1" applyFill="1" applyBorder="1" applyAlignment="1">
      <alignment vertical="center"/>
    </xf>
    <xf numFmtId="9" fontId="0" fillId="0" borderId="23" xfId="0" applyNumberFormat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3" fillId="0" borderId="46" xfId="0" applyFont="1" applyBorder="1" applyAlignment="1">
      <alignment horizontal="left" vertical="center"/>
    </xf>
    <xf numFmtId="0" fontId="73" fillId="0" borderId="62" xfId="0" applyFont="1" applyBorder="1" applyAlignment="1">
      <alignment horizontal="left" vertical="center"/>
    </xf>
    <xf numFmtId="0" fontId="73" fillId="0" borderId="42" xfId="0" applyFont="1" applyBorder="1" applyAlignment="1">
      <alignment horizontal="left" vertical="center"/>
    </xf>
    <xf numFmtId="0" fontId="74" fillId="0" borderId="42" xfId="10" applyFont="1" applyBorder="1" applyAlignment="1">
      <alignment horizontal="left" vertical="center" wrapText="1"/>
    </xf>
    <xf numFmtId="0" fontId="74" fillId="0" borderId="39" xfId="10" applyFont="1" applyBorder="1" applyAlignment="1">
      <alignment horizontal="left" vertical="center" wrapText="1"/>
    </xf>
    <xf numFmtId="1" fontId="31" fillId="0" borderId="26" xfId="0" applyNumberFormat="1" applyFont="1" applyBorder="1" applyAlignment="1" applyProtection="1">
      <alignment horizontal="center"/>
      <protection locked="0"/>
    </xf>
    <xf numFmtId="1" fontId="31" fillId="0" borderId="36" xfId="0" applyNumberFormat="1" applyFont="1" applyBorder="1" applyAlignment="1" applyProtection="1">
      <alignment horizontal="center"/>
      <protection locked="0"/>
    </xf>
    <xf numFmtId="1" fontId="0" fillId="0" borderId="57" xfId="1" applyNumberFormat="1" applyFont="1" applyBorder="1" applyAlignment="1"/>
    <xf numFmtId="166" fontId="74" fillId="0" borderId="35" xfId="1" applyNumberFormat="1" applyFont="1" applyFill="1" applyBorder="1" applyAlignment="1">
      <alignment horizontal="center" vertical="center"/>
    </xf>
    <xf numFmtId="0" fontId="74" fillId="0" borderId="40" xfId="0" applyFont="1" applyBorder="1" applyAlignment="1">
      <alignment horizontal="center" vertical="center"/>
    </xf>
    <xf numFmtId="166" fontId="73" fillId="0" borderId="59" xfId="1" applyNumberFormat="1" applyFont="1" applyFill="1" applyBorder="1" applyAlignment="1">
      <alignment horizontal="left" vertical="center"/>
    </xf>
    <xf numFmtId="0" fontId="73" fillId="0" borderId="61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30" fillId="0" borderId="25" xfId="10" applyFont="1" applyBorder="1" applyAlignment="1">
      <alignment horizontal="justify" vertical="center" wrapText="1"/>
    </xf>
    <xf numFmtId="166" fontId="73" fillId="2" borderId="44" xfId="1" applyNumberFormat="1" applyFont="1" applyFill="1" applyBorder="1" applyAlignment="1">
      <alignment horizontal="center" vertical="center"/>
    </xf>
    <xf numFmtId="166" fontId="73" fillId="2" borderId="37" xfId="1" applyNumberFormat="1" applyFont="1" applyFill="1" applyBorder="1" applyAlignment="1">
      <alignment horizontal="center" vertical="center"/>
    </xf>
    <xf numFmtId="0" fontId="76" fillId="0" borderId="35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left" vertical="center"/>
    </xf>
    <xf numFmtId="0" fontId="31" fillId="0" borderId="41" xfId="0" applyFont="1" applyBorder="1" applyAlignment="1" applyProtection="1">
      <alignment wrapText="1"/>
      <protection locked="0"/>
    </xf>
    <xf numFmtId="0" fontId="37" fillId="0" borderId="24" xfId="0" applyFont="1" applyBorder="1" applyAlignment="1">
      <alignment horizontal="left"/>
    </xf>
    <xf numFmtId="1" fontId="31" fillId="0" borderId="48" xfId="0" applyNumberFormat="1" applyFont="1" applyBorder="1" applyAlignment="1" applyProtection="1">
      <alignment horizontal="center" vertical="center"/>
      <protection locked="0"/>
    </xf>
    <xf numFmtId="168" fontId="31" fillId="0" borderId="32" xfId="0" applyNumberFormat="1" applyFont="1" applyBorder="1" applyAlignment="1" applyProtection="1">
      <alignment horizontal="center" vertical="center"/>
      <protection locked="0"/>
    </xf>
    <xf numFmtId="169" fontId="16" fillId="0" borderId="60" xfId="0" applyNumberFormat="1" applyFont="1" applyBorder="1" applyAlignment="1">
      <alignment horizontal="right" vertical="center" wrapText="1"/>
    </xf>
    <xf numFmtId="0" fontId="35" fillId="0" borderId="24" xfId="0" applyFont="1" applyBorder="1" applyAlignment="1">
      <alignment horizontal="right"/>
    </xf>
    <xf numFmtId="177" fontId="0" fillId="0" borderId="24" xfId="0" applyNumberFormat="1" applyBorder="1"/>
    <xf numFmtId="0" fontId="68" fillId="0" borderId="32" xfId="0" applyFont="1" applyBorder="1" applyAlignment="1">
      <alignment horizontal="center"/>
    </xf>
    <xf numFmtId="167" fontId="61" fillId="0" borderId="33" xfId="12" applyNumberFormat="1" applyFont="1" applyFill="1" applyBorder="1" applyAlignment="1">
      <alignment horizontal="center" vertical="center"/>
    </xf>
    <xf numFmtId="167" fontId="61" fillId="0" borderId="36" xfId="12" applyNumberFormat="1" applyFont="1" applyFill="1" applyBorder="1" applyAlignment="1">
      <alignment horizontal="center" vertical="center"/>
    </xf>
    <xf numFmtId="167" fontId="55" fillId="0" borderId="74" xfId="1" applyNumberFormat="1" applyFont="1" applyFill="1" applyBorder="1" applyAlignment="1">
      <alignment vertical="center"/>
    </xf>
    <xf numFmtId="165" fontId="0" fillId="0" borderId="35" xfId="1" applyFont="1" applyFill="1" applyBorder="1" applyAlignment="1">
      <alignment horizontal="center" vertical="center"/>
    </xf>
    <xf numFmtId="0" fontId="68" fillId="0" borderId="32" xfId="0" applyFont="1" applyBorder="1" applyAlignment="1">
      <alignment horizontal="right" vertical="center" wrapText="1"/>
    </xf>
    <xf numFmtId="0" fontId="83" fillId="0" borderId="0" xfId="0" applyFont="1"/>
    <xf numFmtId="0" fontId="84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center"/>
    </xf>
    <xf numFmtId="0" fontId="85" fillId="0" borderId="0" xfId="0" applyFont="1"/>
    <xf numFmtId="0" fontId="83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center"/>
    </xf>
    <xf numFmtId="0" fontId="83" fillId="0" borderId="57" xfId="0" applyFont="1" applyBorder="1" applyAlignment="1">
      <alignment vertical="top"/>
    </xf>
    <xf numFmtId="0" fontId="83" fillId="0" borderId="57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top"/>
    </xf>
    <xf numFmtId="0" fontId="83" fillId="0" borderId="0" xfId="0" applyFont="1" applyAlignment="1">
      <alignment vertical="top"/>
    </xf>
    <xf numFmtId="0" fontId="86" fillId="0" borderId="17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5" fillId="0" borderId="41" xfId="0" applyFont="1" applyBorder="1"/>
    <xf numFmtId="0" fontId="73" fillId="0" borderId="41" xfId="0" applyFont="1" applyBorder="1" applyAlignment="1">
      <alignment horizontal="center"/>
    </xf>
    <xf numFmtId="178" fontId="73" fillId="0" borderId="41" xfId="1" applyNumberFormat="1" applyFont="1" applyBorder="1"/>
    <xf numFmtId="17" fontId="73" fillId="0" borderId="41" xfId="0" applyNumberFormat="1" applyFont="1" applyBorder="1" applyAlignment="1">
      <alignment horizontal="center"/>
    </xf>
    <xf numFmtId="0" fontId="73" fillId="5" borderId="34" xfId="0" applyFont="1" applyFill="1" applyBorder="1"/>
    <xf numFmtId="0" fontId="73" fillId="5" borderId="43" xfId="0" applyFont="1" applyFill="1" applyBorder="1"/>
    <xf numFmtId="0" fontId="75" fillId="0" borderId="41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/>
    </xf>
    <xf numFmtId="0" fontId="74" fillId="0" borderId="41" xfId="0" applyFont="1" applyBorder="1" applyAlignment="1">
      <alignment horizontal="center"/>
    </xf>
    <xf numFmtId="0" fontId="83" fillId="0" borderId="1" xfId="0" applyFont="1" applyBorder="1" applyAlignment="1">
      <alignment horizontal="center" vertical="center"/>
    </xf>
    <xf numFmtId="168" fontId="85" fillId="0" borderId="0" xfId="0" applyNumberFormat="1" applyFont="1"/>
    <xf numFmtId="166" fontId="85" fillId="0" borderId="0" xfId="0" applyNumberFormat="1" applyFont="1"/>
    <xf numFmtId="164" fontId="85" fillId="0" borderId="0" xfId="0" applyNumberFormat="1" applyFont="1"/>
    <xf numFmtId="0" fontId="83" fillId="0" borderId="2" xfId="0" applyFont="1" applyBorder="1" applyAlignment="1">
      <alignment horizontal="center" vertical="center"/>
    </xf>
    <xf numFmtId="0" fontId="83" fillId="0" borderId="6" xfId="0" applyFont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/>
    </xf>
    <xf numFmtId="0" fontId="83" fillId="4" borderId="1" xfId="0" applyFont="1" applyFill="1" applyBorder="1" applyAlignment="1">
      <alignment horizontal="center" vertical="center"/>
    </xf>
    <xf numFmtId="0" fontId="83" fillId="4" borderId="69" xfId="0" applyFont="1" applyFill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9" fillId="0" borderId="47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83" fillId="0" borderId="3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/>
    </xf>
    <xf numFmtId="0" fontId="89" fillId="0" borderId="72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/>
    </xf>
    <xf numFmtId="0" fontId="90" fillId="0" borderId="41" xfId="0" applyFont="1" applyBorder="1" applyAlignment="1">
      <alignment horizontal="center" vertical="center"/>
    </xf>
    <xf numFmtId="0" fontId="85" fillId="0" borderId="3" xfId="0" applyFont="1" applyBorder="1" applyAlignment="1">
      <alignment vertical="center"/>
    </xf>
    <xf numFmtId="0" fontId="85" fillId="0" borderId="41" xfId="0" applyFont="1" applyBorder="1" applyAlignment="1">
      <alignment horizontal="center"/>
    </xf>
    <xf numFmtId="0" fontId="85" fillId="5" borderId="41" xfId="0" applyFont="1" applyFill="1" applyBorder="1" applyAlignment="1">
      <alignment horizontal="center"/>
    </xf>
    <xf numFmtId="0" fontId="85" fillId="0" borderId="41" xfId="0" applyFont="1" applyBorder="1" applyAlignment="1">
      <alignment horizontal="left"/>
    </xf>
    <xf numFmtId="0" fontId="85" fillId="0" borderId="41" xfId="0" applyFont="1" applyBorder="1" applyAlignment="1">
      <alignment horizontal="center" vertical="center"/>
    </xf>
    <xf numFmtId="178" fontId="85" fillId="0" borderId="41" xfId="1" applyNumberFormat="1" applyFont="1" applyBorder="1"/>
    <xf numFmtId="0" fontId="92" fillId="5" borderId="66" xfId="0" applyFont="1" applyFill="1" applyBorder="1"/>
    <xf numFmtId="0" fontId="85" fillId="5" borderId="34" xfId="0" applyFont="1" applyFill="1" applyBorder="1" applyAlignment="1">
      <alignment horizontal="center" vertical="center"/>
    </xf>
    <xf numFmtId="0" fontId="85" fillId="5" borderId="34" xfId="0" applyFont="1" applyFill="1" applyBorder="1"/>
    <xf numFmtId="0" fontId="90" fillId="0" borderId="41" xfId="0" applyFont="1" applyBorder="1"/>
    <xf numFmtId="178" fontId="90" fillId="0" borderId="41" xfId="1" applyNumberFormat="1" applyFont="1" applyBorder="1"/>
    <xf numFmtId="0" fontId="91" fillId="0" borderId="41" xfId="0" applyFont="1" applyBorder="1"/>
    <xf numFmtId="0" fontId="91" fillId="0" borderId="41" xfId="0" applyFont="1" applyBorder="1" applyAlignment="1">
      <alignment horizontal="center" vertical="center"/>
    </xf>
    <xf numFmtId="0" fontId="90" fillId="0" borderId="41" xfId="0" applyFont="1" applyBorder="1" applyAlignment="1">
      <alignment horizontal="center"/>
    </xf>
    <xf numFmtId="0" fontId="83" fillId="0" borderId="26" xfId="0" applyFont="1" applyBorder="1" applyAlignment="1">
      <alignment horizontal="center" vertical="center"/>
    </xf>
    <xf numFmtId="0" fontId="83" fillId="0" borderId="36" xfId="0" applyFont="1" applyBorder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8" fontId="57" fillId="0" borderId="0" xfId="1" applyNumberFormat="1" applyFont="1" applyBorder="1"/>
    <xf numFmtId="0" fontId="43" fillId="0" borderId="0" xfId="0" applyFont="1" applyAlignment="1">
      <alignment horizontal="center" vertical="center"/>
    </xf>
    <xf numFmtId="0" fontId="45" fillId="0" borderId="0" xfId="0" applyFont="1"/>
    <xf numFmtId="0" fontId="57" fillId="0" borderId="0" xfId="0" applyFont="1" applyAlignment="1">
      <alignment horizontal="center" vertical="center"/>
    </xf>
    <xf numFmtId="0" fontId="39" fillId="11" borderId="41" xfId="0" applyFont="1" applyFill="1" applyBorder="1" applyAlignment="1">
      <alignment horizontal="center" vertical="center"/>
    </xf>
    <xf numFmtId="0" fontId="39" fillId="11" borderId="41" xfId="0" applyFont="1" applyFill="1" applyBorder="1" applyAlignment="1">
      <alignment horizontal="center"/>
    </xf>
    <xf numFmtId="0" fontId="69" fillId="11" borderId="66" xfId="0" applyFont="1" applyFill="1" applyBorder="1" applyAlignment="1">
      <alignment vertical="center"/>
    </xf>
    <xf numFmtId="0" fontId="39" fillId="11" borderId="34" xfId="0" applyFont="1" applyFill="1" applyBorder="1" applyAlignment="1">
      <alignment horizontal="center" vertical="center"/>
    </xf>
    <xf numFmtId="0" fontId="98" fillId="11" borderId="34" xfId="0" applyFont="1" applyFill="1" applyBorder="1" applyAlignment="1">
      <alignment vertical="center"/>
    </xf>
    <xf numFmtId="0" fontId="39" fillId="11" borderId="43" xfId="0" applyFont="1" applyFill="1" applyBorder="1" applyAlignment="1">
      <alignment vertical="center"/>
    </xf>
    <xf numFmtId="0" fontId="99" fillId="0" borderId="41" xfId="0" applyFont="1" applyBorder="1"/>
    <xf numFmtId="0" fontId="99" fillId="0" borderId="41" xfId="0" applyFont="1" applyBorder="1" applyAlignment="1">
      <alignment horizontal="center" vertical="center"/>
    </xf>
    <xf numFmtId="178" fontId="100" fillId="0" borderId="41" xfId="1" applyNumberFormat="1" applyFont="1" applyBorder="1"/>
    <xf numFmtId="0" fontId="99" fillId="0" borderId="41" xfId="0" applyFont="1" applyBorder="1" applyAlignment="1">
      <alignment horizontal="center"/>
    </xf>
    <xf numFmtId="17" fontId="45" fillId="0" borderId="41" xfId="0" applyNumberFormat="1" applyFont="1" applyBorder="1" applyAlignment="1">
      <alignment horizontal="center"/>
    </xf>
    <xf numFmtId="166" fontId="39" fillId="11" borderId="41" xfId="1" applyNumberFormat="1" applyFont="1" applyFill="1" applyBorder="1" applyAlignment="1">
      <alignment horizontal="center"/>
    </xf>
    <xf numFmtId="166" fontId="0" fillId="0" borderId="41" xfId="1" applyNumberFormat="1" applyFont="1" applyBorder="1" applyAlignment="1">
      <alignment horizontal="center"/>
    </xf>
    <xf numFmtId="166" fontId="57" fillId="0" borderId="41" xfId="1" applyNumberFormat="1" applyFont="1" applyBorder="1"/>
    <xf numFmtId="166" fontId="39" fillId="11" borderId="34" xfId="1" applyNumberFormat="1" applyFont="1" applyFill="1" applyBorder="1" applyAlignment="1">
      <alignment horizontal="center" vertical="center"/>
    </xf>
    <xf numFmtId="166" fontId="29" fillId="0" borderId="41" xfId="1" applyNumberFormat="1" applyFont="1" applyBorder="1"/>
    <xf numFmtId="166" fontId="15" fillId="0" borderId="41" xfId="1" applyNumberFormat="1" applyFont="1" applyBorder="1"/>
    <xf numFmtId="0" fontId="102" fillId="0" borderId="0" xfId="15" applyFont="1" applyFill="1"/>
    <xf numFmtId="0" fontId="103" fillId="0" borderId="34" xfId="15" applyFont="1" applyFill="1" applyBorder="1" applyAlignment="1">
      <alignment horizontal="center" vertical="center" wrapText="1"/>
    </xf>
    <xf numFmtId="0" fontId="103" fillId="0" borderId="43" xfId="15" applyFont="1" applyFill="1" applyBorder="1" applyAlignment="1">
      <alignment horizontal="center" vertical="center" wrapText="1"/>
    </xf>
    <xf numFmtId="0" fontId="103" fillId="0" borderId="45" xfId="15" applyFont="1" applyFill="1" applyBorder="1" applyAlignment="1">
      <alignment horizontal="center" vertical="center" wrapText="1"/>
    </xf>
    <xf numFmtId="165" fontId="103" fillId="0" borderId="66" xfId="1" applyFont="1" applyFill="1" applyBorder="1" applyAlignment="1">
      <alignment horizontal="center" vertical="center" wrapText="1"/>
    </xf>
    <xf numFmtId="165" fontId="103" fillId="0" borderId="43" xfId="1" applyFont="1" applyFill="1" applyBorder="1" applyAlignment="1">
      <alignment horizontal="center" vertical="center" wrapText="1"/>
    </xf>
    <xf numFmtId="14" fontId="103" fillId="0" borderId="45" xfId="15" applyNumberFormat="1" applyFont="1" applyFill="1" applyBorder="1" applyAlignment="1">
      <alignment horizontal="center" vertical="center" wrapText="1"/>
    </xf>
    <xf numFmtId="4" fontId="103" fillId="0" borderId="66" xfId="15" applyNumberFormat="1" applyFont="1" applyFill="1" applyBorder="1" applyAlignment="1">
      <alignment horizontal="center" vertical="center" wrapText="1"/>
    </xf>
    <xf numFmtId="4" fontId="103" fillId="0" borderId="34" xfId="15" applyNumberFormat="1" applyFont="1" applyFill="1" applyBorder="1" applyAlignment="1">
      <alignment horizontal="center" vertical="center" wrapText="1"/>
    </xf>
    <xf numFmtId="0" fontId="102" fillId="0" borderId="0" xfId="15" applyFont="1" applyFill="1" applyAlignment="1">
      <alignment horizontal="center" vertical="center"/>
    </xf>
    <xf numFmtId="4" fontId="104" fillId="0" borderId="15" xfId="15" applyNumberFormat="1" applyFont="1" applyFill="1" applyBorder="1" applyAlignment="1">
      <alignment horizontal="center" vertical="center" wrapText="1"/>
    </xf>
    <xf numFmtId="4" fontId="104" fillId="0" borderId="16" xfId="15" applyNumberFormat="1" applyFont="1" applyFill="1" applyBorder="1" applyAlignment="1">
      <alignment horizontal="center" vertical="center" wrapText="1"/>
    </xf>
    <xf numFmtId="4" fontId="104" fillId="0" borderId="17" xfId="15" applyNumberFormat="1" applyFont="1" applyFill="1" applyBorder="1" applyAlignment="1">
      <alignment horizontal="center" vertical="center" wrapText="1"/>
    </xf>
    <xf numFmtId="49" fontId="103" fillId="0" borderId="18" xfId="15" applyNumberFormat="1" applyFont="1" applyFill="1" applyBorder="1" applyAlignment="1">
      <alignment horizontal="center" wrapText="1"/>
    </xf>
    <xf numFmtId="49" fontId="103" fillId="0" borderId="75" xfId="15" applyNumberFormat="1" applyFont="1" applyFill="1" applyBorder="1" applyAlignment="1">
      <alignment horizontal="center" wrapText="1"/>
    </xf>
    <xf numFmtId="49" fontId="103" fillId="0" borderId="45" xfId="15" applyNumberFormat="1" applyFont="1" applyFill="1" applyBorder="1" applyAlignment="1">
      <alignment horizontal="center" wrapText="1"/>
    </xf>
    <xf numFmtId="165" fontId="103" fillId="0" borderId="45" xfId="1" applyFont="1" applyFill="1" applyBorder="1" applyAlignment="1">
      <alignment horizontal="center" wrapText="1"/>
    </xf>
    <xf numFmtId="165" fontId="103" fillId="0" borderId="63" xfId="1" applyFont="1" applyFill="1" applyBorder="1" applyAlignment="1">
      <alignment horizontal="center" wrapText="1"/>
    </xf>
    <xf numFmtId="49" fontId="103" fillId="0" borderId="8" xfId="15" applyNumberFormat="1" applyFont="1" applyFill="1" applyBorder="1" applyAlignment="1">
      <alignment horizontal="center" wrapText="1"/>
    </xf>
    <xf numFmtId="49" fontId="103" fillId="0" borderId="58" xfId="15" applyNumberFormat="1" applyFont="1" applyFill="1" applyBorder="1" applyAlignment="1">
      <alignment horizontal="center" wrapText="1"/>
    </xf>
    <xf numFmtId="49" fontId="103" fillId="0" borderId="13" xfId="15" applyNumberFormat="1" applyFont="1" applyFill="1" applyBorder="1" applyAlignment="1">
      <alignment horizontal="center" wrapText="1"/>
    </xf>
    <xf numFmtId="1" fontId="102" fillId="0" borderId="0" xfId="15" applyNumberFormat="1" applyFont="1" applyFill="1" applyAlignment="1">
      <alignment horizontal="center"/>
    </xf>
    <xf numFmtId="3" fontId="103" fillId="0" borderId="32" xfId="15" applyNumberFormat="1" applyFont="1" applyFill="1" applyBorder="1" applyAlignment="1">
      <alignment horizontal="center" vertical="center" wrapText="1"/>
    </xf>
    <xf numFmtId="0" fontId="105" fillId="0" borderId="49" xfId="15" applyFont="1" applyFill="1" applyBorder="1" applyAlignment="1">
      <alignment horizontal="left" vertical="center" wrapText="1"/>
    </xf>
    <xf numFmtId="0" fontId="106" fillId="0" borderId="65" xfId="15" applyNumberFormat="1" applyFont="1" applyFill="1" applyBorder="1" applyAlignment="1">
      <alignment horizontal="center" vertical="center"/>
    </xf>
    <xf numFmtId="0" fontId="106" fillId="0" borderId="65" xfId="15" applyNumberFormat="1" applyFont="1" applyFill="1" applyBorder="1" applyAlignment="1">
      <alignment horizontal="center" vertical="center" wrapText="1"/>
    </xf>
    <xf numFmtId="0" fontId="106" fillId="0" borderId="65" xfId="15" applyFont="1" applyFill="1" applyBorder="1" applyAlignment="1">
      <alignment horizontal="center" vertical="center" wrapText="1"/>
    </xf>
    <xf numFmtId="165" fontId="106" fillId="0" borderId="65" xfId="1" applyFont="1" applyFill="1" applyBorder="1" applyAlignment="1">
      <alignment horizontal="center" vertical="center"/>
    </xf>
    <xf numFmtId="14" fontId="106" fillId="0" borderId="65" xfId="15" applyNumberFormat="1" applyFont="1" applyFill="1" applyBorder="1" applyAlignment="1">
      <alignment horizontal="center" vertical="center"/>
    </xf>
    <xf numFmtId="165" fontId="106" fillId="0" borderId="61" xfId="1" applyFont="1" applyFill="1" applyBorder="1" applyAlignment="1">
      <alignment horizontal="center" vertical="center"/>
    </xf>
    <xf numFmtId="4" fontId="106" fillId="0" borderId="59" xfId="15" applyNumberFormat="1" applyFont="1" applyFill="1" applyBorder="1" applyAlignment="1">
      <alignment horizontal="center" vertical="center" wrapText="1"/>
    </xf>
    <xf numFmtId="4" fontId="106" fillId="0" borderId="65" xfId="15" applyNumberFormat="1" applyFont="1" applyFill="1" applyBorder="1" applyAlignment="1">
      <alignment horizontal="center" vertical="center" wrapText="1"/>
    </xf>
    <xf numFmtId="4" fontId="106" fillId="12" borderId="65" xfId="15" applyNumberFormat="1" applyFont="1" applyFill="1" applyBorder="1" applyAlignment="1">
      <alignment horizontal="center" vertical="center" wrapText="1"/>
    </xf>
    <xf numFmtId="4" fontId="106" fillId="0" borderId="62" xfId="15" applyNumberFormat="1" applyFont="1" applyFill="1" applyBorder="1" applyAlignment="1">
      <alignment horizontal="center" vertical="center" wrapText="1"/>
    </xf>
    <xf numFmtId="0" fontId="107" fillId="0" borderId="0" xfId="15" applyFont="1" applyFill="1"/>
    <xf numFmtId="3" fontId="103" fillId="0" borderId="35" xfId="15" applyNumberFormat="1" applyFont="1" applyFill="1" applyBorder="1" applyAlignment="1">
      <alignment horizontal="center" vertical="center" wrapText="1"/>
    </xf>
    <xf numFmtId="0" fontId="105" fillId="0" borderId="43" xfId="15" applyFont="1" applyFill="1" applyBorder="1" applyAlignment="1">
      <alignment horizontal="left" vertical="center" wrapText="1"/>
    </xf>
    <xf numFmtId="0" fontId="106" fillId="0" borderId="41" xfId="15" applyNumberFormat="1" applyFont="1" applyFill="1" applyBorder="1" applyAlignment="1">
      <alignment horizontal="center" vertical="center"/>
    </xf>
    <xf numFmtId="0" fontId="106" fillId="0" borderId="41" xfId="15" applyNumberFormat="1" applyFont="1" applyFill="1" applyBorder="1" applyAlignment="1">
      <alignment horizontal="center" vertical="center" wrapText="1"/>
    </xf>
    <xf numFmtId="0" fontId="106" fillId="0" borderId="41" xfId="15" applyFont="1" applyFill="1" applyBorder="1" applyAlignment="1">
      <alignment horizontal="center" vertical="center" wrapText="1"/>
    </xf>
    <xf numFmtId="165" fontId="106" fillId="0" borderId="41" xfId="1" applyFont="1" applyFill="1" applyBorder="1" applyAlignment="1">
      <alignment horizontal="center" vertical="center"/>
    </xf>
    <xf numFmtId="14" fontId="106" fillId="0" borderId="41" xfId="15" applyNumberFormat="1" applyFont="1" applyFill="1" applyBorder="1" applyAlignment="1">
      <alignment horizontal="center" vertical="center"/>
    </xf>
    <xf numFmtId="165" fontId="106" fillId="0" borderId="66" xfId="1" applyFont="1" applyFill="1" applyBorder="1" applyAlignment="1">
      <alignment horizontal="center" vertical="center"/>
    </xf>
    <xf numFmtId="4" fontId="106" fillId="12" borderId="40" xfId="15" applyNumberFormat="1" applyFont="1" applyFill="1" applyBorder="1" applyAlignment="1">
      <alignment horizontal="center" vertical="center" wrapText="1"/>
    </xf>
    <xf numFmtId="4" fontId="106" fillId="0" borderId="41" xfId="15" applyNumberFormat="1" applyFont="1" applyFill="1" applyBorder="1" applyAlignment="1">
      <alignment horizontal="center" vertical="center" wrapText="1"/>
    </xf>
    <xf numFmtId="4" fontId="106" fillId="0" borderId="42" xfId="15" applyNumberFormat="1" applyFont="1" applyFill="1" applyBorder="1" applyAlignment="1">
      <alignment horizontal="center" vertical="center" wrapText="1"/>
    </xf>
    <xf numFmtId="4" fontId="106" fillId="0" borderId="40" xfId="15" applyNumberFormat="1" applyFont="1" applyFill="1" applyBorder="1" applyAlignment="1">
      <alignment horizontal="center" vertical="center" wrapText="1"/>
    </xf>
    <xf numFmtId="4" fontId="106" fillId="12" borderId="41" xfId="15" applyNumberFormat="1" applyFont="1" applyFill="1" applyBorder="1" applyAlignment="1">
      <alignment horizontal="center" vertical="center" wrapText="1"/>
    </xf>
    <xf numFmtId="4" fontId="106" fillId="12" borderId="42" xfId="15" applyNumberFormat="1" applyFont="1" applyFill="1" applyBorder="1" applyAlignment="1">
      <alignment horizontal="center" vertical="center" wrapText="1"/>
    </xf>
    <xf numFmtId="4" fontId="105" fillId="0" borderId="43" xfId="15" applyNumberFormat="1" applyFont="1" applyFill="1" applyBorder="1" applyAlignment="1">
      <alignment horizontal="left" vertical="center" wrapText="1"/>
    </xf>
    <xf numFmtId="3" fontId="105" fillId="0" borderId="43" xfId="15" applyNumberFormat="1" applyFont="1" applyFill="1" applyBorder="1" applyAlignment="1">
      <alignment horizontal="left" vertical="center" wrapText="1"/>
    </xf>
    <xf numFmtId="4" fontId="106" fillId="0" borderId="41" xfId="15" applyNumberFormat="1" applyFont="1" applyFill="1" applyBorder="1" applyAlignment="1">
      <alignment horizontal="center" vertical="center"/>
    </xf>
    <xf numFmtId="3" fontId="103" fillId="0" borderId="50" xfId="15" applyNumberFormat="1" applyFont="1" applyFill="1" applyBorder="1" applyAlignment="1">
      <alignment horizontal="center" vertical="center" wrapText="1"/>
    </xf>
    <xf numFmtId="0" fontId="105" fillId="0" borderId="76" xfId="15" applyFont="1" applyFill="1" applyBorder="1" applyAlignment="1">
      <alignment horizontal="left" vertical="center" wrapText="1"/>
    </xf>
    <xf numFmtId="0" fontId="106" fillId="0" borderId="67" xfId="15" applyNumberFormat="1" applyFont="1" applyFill="1" applyBorder="1" applyAlignment="1">
      <alignment horizontal="center" vertical="center"/>
    </xf>
    <xf numFmtId="0" fontId="106" fillId="0" borderId="67" xfId="15" applyNumberFormat="1" applyFont="1" applyFill="1" applyBorder="1" applyAlignment="1">
      <alignment horizontal="center" vertical="center" wrapText="1"/>
    </xf>
    <xf numFmtId="0" fontId="106" fillId="0" borderId="67" xfId="15" applyFont="1" applyFill="1" applyBorder="1" applyAlignment="1">
      <alignment horizontal="center" vertical="center" wrapText="1"/>
    </xf>
    <xf numFmtId="165" fontId="106" fillId="0" borderId="67" xfId="1" applyFont="1" applyFill="1" applyBorder="1" applyAlignment="1">
      <alignment horizontal="center" vertical="center"/>
    </xf>
    <xf numFmtId="14" fontId="106" fillId="0" borderId="67" xfId="15" applyNumberFormat="1" applyFont="1" applyFill="1" applyBorder="1" applyAlignment="1">
      <alignment horizontal="center" vertical="center"/>
    </xf>
    <xf numFmtId="165" fontId="106" fillId="0" borderId="53" xfId="1" applyFont="1" applyFill="1" applyBorder="1" applyAlignment="1">
      <alignment horizontal="center" vertical="center"/>
    </xf>
    <xf numFmtId="4" fontId="106" fillId="12" borderId="52" xfId="15" applyNumberFormat="1" applyFont="1" applyFill="1" applyBorder="1" applyAlignment="1">
      <alignment horizontal="center" vertical="center" wrapText="1"/>
    </xf>
    <xf numFmtId="4" fontId="106" fillId="0" borderId="67" xfId="15" applyNumberFormat="1" applyFont="1" applyFill="1" applyBorder="1" applyAlignment="1">
      <alignment horizontal="center" vertical="center" wrapText="1"/>
    </xf>
    <xf numFmtId="4" fontId="106" fillId="0" borderId="68" xfId="15" applyNumberFormat="1" applyFont="1" applyFill="1" applyBorder="1" applyAlignment="1">
      <alignment horizontal="center" vertical="center" wrapText="1"/>
    </xf>
    <xf numFmtId="3" fontId="102" fillId="0" borderId="0" xfId="15" applyNumberFormat="1" applyFont="1" applyFill="1" applyAlignment="1">
      <alignment horizontal="center"/>
    </xf>
    <xf numFmtId="4" fontId="107" fillId="0" borderId="0" xfId="15" applyNumberFormat="1" applyFont="1" applyFill="1" applyAlignment="1">
      <alignment horizontal="left" vertical="center" wrapText="1"/>
    </xf>
    <xf numFmtId="49" fontId="102" fillId="0" borderId="0" xfId="15" applyNumberFormat="1" applyFont="1" applyFill="1" applyAlignment="1">
      <alignment horizontal="center"/>
    </xf>
    <xf numFmtId="0" fontId="102" fillId="0" borderId="0" xfId="15" applyNumberFormat="1" applyFont="1" applyFill="1" applyAlignment="1">
      <alignment horizontal="center"/>
    </xf>
    <xf numFmtId="0" fontId="102" fillId="0" borderId="0" xfId="15" applyFont="1" applyFill="1" applyAlignment="1">
      <alignment horizontal="left" wrapText="1"/>
    </xf>
    <xf numFmtId="165" fontId="107" fillId="0" borderId="0" xfId="1" applyFont="1" applyFill="1" applyAlignment="1">
      <alignment horizontal="center"/>
    </xf>
    <xf numFmtId="14" fontId="107" fillId="0" borderId="0" xfId="15" applyNumberFormat="1" applyFont="1" applyFill="1" applyAlignment="1">
      <alignment horizontal="center"/>
    </xf>
    <xf numFmtId="0" fontId="107" fillId="0" borderId="0" xfId="15" applyFont="1" applyFill="1" applyAlignment="1">
      <alignment horizontal="right"/>
    </xf>
    <xf numFmtId="4" fontId="107" fillId="0" borderId="0" xfId="15" applyNumberFormat="1" applyFont="1" applyFill="1" applyAlignment="1">
      <alignment horizontal="right"/>
    </xf>
    <xf numFmtId="167" fontId="27" fillId="0" borderId="18" xfId="12" applyNumberFormat="1" applyFont="1" applyBorder="1" applyAlignment="1">
      <alignment horizontal="center"/>
    </xf>
    <xf numFmtId="0" fontId="80" fillId="0" borderId="36" xfId="11" applyFont="1" applyBorder="1" applyAlignment="1">
      <alignment horizontal="center"/>
    </xf>
    <xf numFmtId="0" fontId="80" fillId="0" borderId="35" xfId="11" applyFont="1" applyBorder="1" applyAlignment="1">
      <alignment horizontal="center"/>
    </xf>
    <xf numFmtId="166" fontId="76" fillId="0" borderId="41" xfId="1" applyNumberFormat="1" applyFont="1" applyFill="1" applyBorder="1" applyAlignment="1">
      <alignment vertical="center"/>
    </xf>
    <xf numFmtId="166" fontId="87" fillId="0" borderId="41" xfId="1" applyNumberFormat="1" applyFont="1" applyFill="1" applyBorder="1" applyAlignment="1">
      <alignment vertical="center"/>
    </xf>
    <xf numFmtId="166" fontId="76" fillId="0" borderId="41" xfId="1" applyNumberFormat="1" applyFont="1" applyFill="1" applyBorder="1" applyAlignment="1">
      <alignment horizontal="center" vertical="center"/>
    </xf>
    <xf numFmtId="166" fontId="87" fillId="0" borderId="41" xfId="1" applyNumberFormat="1" applyFont="1" applyFill="1" applyBorder="1" applyAlignment="1" applyProtection="1">
      <alignment horizontal="right" vertical="center"/>
      <protection locked="0"/>
    </xf>
    <xf numFmtId="166" fontId="76" fillId="0" borderId="29" xfId="1" applyNumberFormat="1" applyFont="1" applyBorder="1" applyAlignment="1">
      <alignment vertical="center"/>
    </xf>
    <xf numFmtId="166" fontId="9" fillId="0" borderId="32" xfId="1" applyNumberFormat="1" applyFont="1" applyFill="1" applyBorder="1" applyAlignment="1">
      <alignment vertical="center"/>
    </xf>
    <xf numFmtId="166" fontId="9" fillId="0" borderId="35" xfId="1" applyNumberFormat="1" applyFont="1" applyFill="1" applyBorder="1" applyAlignment="1">
      <alignment vertical="center"/>
    </xf>
    <xf numFmtId="166" fontId="9" fillId="0" borderId="50" xfId="1" applyNumberFormat="1" applyFont="1" applyFill="1" applyBorder="1" applyAlignment="1">
      <alignment vertical="center"/>
    </xf>
    <xf numFmtId="166" fontId="9" fillId="0" borderId="35" xfId="1" applyNumberFormat="1" applyFont="1" applyBorder="1" applyAlignment="1">
      <alignment horizontal="center"/>
    </xf>
    <xf numFmtId="166" fontId="9" fillId="0" borderId="35" xfId="1" applyNumberFormat="1" applyFont="1" applyBorder="1" applyAlignment="1">
      <alignment horizontal="center" vertical="center"/>
    </xf>
    <xf numFmtId="0" fontId="92" fillId="0" borderId="36" xfId="0" applyFont="1" applyBorder="1" applyAlignment="1">
      <alignment horizontal="center" vertical="center"/>
    </xf>
    <xf numFmtId="167" fontId="87" fillId="0" borderId="28" xfId="1" applyNumberFormat="1" applyFont="1" applyFill="1" applyBorder="1" applyAlignment="1">
      <alignment vertical="center"/>
    </xf>
    <xf numFmtId="0" fontId="111" fillId="0" borderId="15" xfId="0" applyFont="1" applyBorder="1" applyAlignment="1">
      <alignment horizontal="center" vertical="center"/>
    </xf>
    <xf numFmtId="0" fontId="76" fillId="0" borderId="59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166" fontId="76" fillId="0" borderId="40" xfId="1" applyNumberFormat="1" applyFont="1" applyFill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89" fillId="0" borderId="7" xfId="0" applyFont="1" applyBorder="1" applyAlignment="1">
      <alignment horizontal="center" vertical="center"/>
    </xf>
    <xf numFmtId="166" fontId="76" fillId="0" borderId="35" xfId="1" applyNumberFormat="1" applyFont="1" applyFill="1" applyBorder="1" applyAlignment="1">
      <alignment horizontal="center" vertical="center"/>
    </xf>
    <xf numFmtId="167" fontId="87" fillId="0" borderId="32" xfId="1" applyNumberFormat="1" applyFont="1" applyFill="1" applyBorder="1" applyAlignment="1">
      <alignment vertical="center"/>
    </xf>
    <xf numFmtId="167" fontId="76" fillId="0" borderId="35" xfId="1" applyNumberFormat="1" applyFont="1" applyFill="1" applyBorder="1" applyAlignment="1">
      <alignment horizontal="center" vertical="center"/>
    </xf>
    <xf numFmtId="167" fontId="76" fillId="0" borderId="35" xfId="1" applyNumberFormat="1" applyFont="1" applyFill="1" applyBorder="1" applyAlignment="1">
      <alignment vertical="center"/>
    </xf>
    <xf numFmtId="166" fontId="87" fillId="0" borderId="35" xfId="1" applyNumberFormat="1" applyFont="1" applyFill="1" applyBorder="1" applyAlignment="1">
      <alignment vertical="center"/>
    </xf>
    <xf numFmtId="167" fontId="76" fillId="0" borderId="50" xfId="1" applyNumberFormat="1" applyFont="1" applyBorder="1" applyAlignment="1">
      <alignment vertical="center"/>
    </xf>
    <xf numFmtId="166" fontId="112" fillId="0" borderId="28" xfId="1" applyNumberFormat="1" applyFont="1" applyBorder="1" applyAlignment="1">
      <alignment vertical="center"/>
    </xf>
    <xf numFmtId="168" fontId="76" fillId="0" borderId="65" xfId="0" applyNumberFormat="1" applyFont="1" applyBorder="1" applyAlignment="1">
      <alignment horizontal="center" vertical="center"/>
    </xf>
    <xf numFmtId="168" fontId="76" fillId="0" borderId="41" xfId="0" applyNumberFormat="1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86" fillId="0" borderId="0" xfId="0" applyFont="1"/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6" fontId="7" fillId="0" borderId="11" xfId="1" applyNumberFormat="1" applyFont="1" applyFill="1" applyBorder="1" applyAlignment="1">
      <alignment horizontal="center" vertical="center" wrapText="1"/>
    </xf>
    <xf numFmtId="166" fontId="7" fillId="0" borderId="28" xfId="1" applyNumberFormat="1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vertical="center" wrapText="1"/>
    </xf>
    <xf numFmtId="166" fontId="30" fillId="0" borderId="40" xfId="1" applyNumberFormat="1" applyFont="1" applyFill="1" applyBorder="1" applyAlignment="1">
      <alignment horizontal="left" vertical="center" wrapText="1"/>
    </xf>
    <xf numFmtId="166" fontId="30" fillId="0" borderId="40" xfId="1" applyNumberFormat="1" applyFont="1" applyFill="1" applyBorder="1" applyAlignment="1">
      <alignment vertical="center" wrapText="1"/>
    </xf>
    <xf numFmtId="166" fontId="15" fillId="0" borderId="40" xfId="1" applyNumberFormat="1" applyFont="1" applyFill="1" applyBorder="1" applyAlignment="1">
      <alignment vertical="center" wrapText="1"/>
    </xf>
    <xf numFmtId="168" fontId="30" fillId="0" borderId="40" xfId="0" applyNumberFormat="1" applyFont="1" applyBorder="1" applyAlignment="1">
      <alignment horizontal="left" vertical="center" wrapText="1"/>
    </xf>
    <xf numFmtId="166" fontId="30" fillId="0" borderId="52" xfId="1" applyNumberFormat="1" applyFont="1" applyFill="1" applyBorder="1" applyAlignment="1">
      <alignment horizontal="left" vertical="center" wrapText="1"/>
    </xf>
    <xf numFmtId="0" fontId="113" fillId="0" borderId="0" xfId="0" applyFont="1"/>
    <xf numFmtId="0" fontId="9" fillId="0" borderId="23" xfId="10" applyFont="1" applyBorder="1" applyAlignment="1">
      <alignment horizontal="justify" vertical="center" wrapText="1"/>
    </xf>
    <xf numFmtId="166" fontId="15" fillId="0" borderId="37" xfId="1" applyNumberFormat="1" applyFont="1" applyFill="1" applyBorder="1" applyAlignment="1">
      <alignment vertical="center"/>
    </xf>
    <xf numFmtId="0" fontId="14" fillId="0" borderId="71" xfId="1" applyNumberFormat="1" applyFont="1" applyFill="1" applyBorder="1" applyAlignment="1">
      <alignment horizontal="center" vertical="center"/>
    </xf>
    <xf numFmtId="0" fontId="9" fillId="0" borderId="35" xfId="10" applyFont="1" applyBorder="1" applyAlignment="1">
      <alignment horizontal="justify" vertical="center" wrapText="1"/>
    </xf>
    <xf numFmtId="0" fontId="9" fillId="0" borderId="50" xfId="1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114" fillId="0" borderId="23" xfId="0" applyFont="1" applyBorder="1" applyAlignment="1">
      <alignment vertical="center"/>
    </xf>
    <xf numFmtId="0" fontId="114" fillId="0" borderId="35" xfId="0" applyFont="1" applyBorder="1" applyAlignment="1">
      <alignment vertical="center"/>
    </xf>
    <xf numFmtId="0" fontId="81" fillId="0" borderId="35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116" fillId="9" borderId="26" xfId="0" applyFont="1" applyFill="1" applyBorder="1" applyAlignment="1">
      <alignment vertical="center"/>
    </xf>
    <xf numFmtId="167" fontId="31" fillId="9" borderId="23" xfId="1" applyNumberFormat="1" applyFont="1" applyFill="1" applyBorder="1" applyAlignment="1">
      <alignment vertical="center"/>
    </xf>
    <xf numFmtId="167" fontId="31" fillId="9" borderId="37" xfId="1" applyNumberFormat="1" applyFont="1" applyFill="1" applyBorder="1" applyAlignment="1">
      <alignment vertical="center"/>
    </xf>
    <xf numFmtId="167" fontId="31" fillId="9" borderId="74" xfId="1" applyNumberFormat="1" applyFont="1" applyFill="1" applyBorder="1" applyAlignment="1">
      <alignment vertical="center"/>
    </xf>
    <xf numFmtId="0" fontId="116" fillId="9" borderId="24" xfId="0" applyFont="1" applyFill="1" applyBorder="1" applyAlignment="1">
      <alignment horizontal="center" vertical="center"/>
    </xf>
    <xf numFmtId="0" fontId="117" fillId="9" borderId="23" xfId="0" applyFont="1" applyFill="1" applyBorder="1" applyAlignment="1">
      <alignment vertical="center"/>
    </xf>
    <xf numFmtId="0" fontId="116" fillId="9" borderId="36" xfId="0" applyFont="1" applyFill="1" applyBorder="1" applyAlignment="1">
      <alignment vertical="center"/>
    </xf>
    <xf numFmtId="167" fontId="31" fillId="9" borderId="41" xfId="1" applyNumberFormat="1" applyFont="1" applyFill="1" applyBorder="1" applyAlignment="1">
      <alignment vertical="center"/>
    </xf>
    <xf numFmtId="0" fontId="116" fillId="9" borderId="33" xfId="0" applyFont="1" applyFill="1" applyBorder="1" applyAlignment="1">
      <alignment horizontal="center" vertical="center"/>
    </xf>
    <xf numFmtId="0" fontId="117" fillId="9" borderId="35" xfId="0" applyFont="1" applyFill="1" applyBorder="1" applyAlignment="1">
      <alignment vertical="center"/>
    </xf>
    <xf numFmtId="0" fontId="61" fillId="9" borderId="33" xfId="0" applyFont="1" applyFill="1" applyBorder="1" applyAlignment="1">
      <alignment horizontal="center" vertical="center"/>
    </xf>
    <xf numFmtId="167" fontId="115" fillId="9" borderId="23" xfId="1" applyNumberFormat="1" applyFont="1" applyFill="1" applyBorder="1" applyAlignment="1">
      <alignment vertical="center"/>
    </xf>
    <xf numFmtId="167" fontId="115" fillId="9" borderId="37" xfId="1" applyNumberFormat="1" applyFont="1" applyFill="1" applyBorder="1" applyAlignment="1">
      <alignment vertical="center"/>
    </xf>
    <xf numFmtId="167" fontId="115" fillId="9" borderId="41" xfId="1" applyNumberFormat="1" applyFont="1" applyFill="1" applyBorder="1" applyAlignment="1">
      <alignment vertical="center"/>
    </xf>
    <xf numFmtId="182" fontId="15" fillId="0" borderId="25" xfId="0" applyNumberFormat="1" applyFont="1" applyBorder="1" applyAlignment="1">
      <alignment vertical="center"/>
    </xf>
    <xf numFmtId="182" fontId="36" fillId="0" borderId="5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 wrapText="1"/>
    </xf>
    <xf numFmtId="166" fontId="108" fillId="0" borderId="41" xfId="1" applyNumberFormat="1" applyFont="1" applyFill="1" applyBorder="1" applyAlignment="1">
      <alignment horizontal="center" vertical="center"/>
    </xf>
    <xf numFmtId="168" fontId="108" fillId="0" borderId="41" xfId="0" applyNumberFormat="1" applyFont="1" applyBorder="1" applyAlignment="1">
      <alignment horizontal="center" vertical="center"/>
    </xf>
    <xf numFmtId="0" fontId="101" fillId="0" borderId="0" xfId="15" applyFont="1" applyFill="1" applyAlignment="1">
      <alignment horizontal="center"/>
    </xf>
    <xf numFmtId="0" fontId="101" fillId="0" borderId="0" xfId="15" applyFont="1" applyFill="1" applyAlignment="1">
      <alignment horizontal="center" vertical="center" wrapText="1"/>
    </xf>
    <xf numFmtId="3" fontId="103" fillId="0" borderId="2" xfId="15" applyNumberFormat="1" applyFont="1" applyFill="1" applyBorder="1" applyAlignment="1">
      <alignment horizontal="center" vertical="center" wrapText="1"/>
    </xf>
    <xf numFmtId="3" fontId="103" fillId="0" borderId="7" xfId="15" applyNumberFormat="1" applyFont="1" applyFill="1" applyBorder="1" applyAlignment="1">
      <alignment horizontal="center" vertical="center" wrapText="1"/>
    </xf>
    <xf numFmtId="0" fontId="103" fillId="0" borderId="9" xfId="15" applyFont="1" applyFill="1" applyBorder="1" applyAlignment="1">
      <alignment horizontal="center" vertical="center" wrapText="1"/>
    </xf>
    <xf numFmtId="0" fontId="103" fillId="0" borderId="69" xfId="15" applyFont="1" applyFill="1" applyBorder="1" applyAlignment="1">
      <alignment horizontal="center" vertical="center" wrapText="1"/>
    </xf>
    <xf numFmtId="0" fontId="103" fillId="0" borderId="34" xfId="15" applyFont="1" applyFill="1" applyBorder="1" applyAlignment="1">
      <alignment horizontal="center" vertical="center" wrapText="1"/>
    </xf>
    <xf numFmtId="0" fontId="103" fillId="0" borderId="43" xfId="15" applyFont="1" applyFill="1" applyBorder="1" applyAlignment="1">
      <alignment horizontal="center" vertical="center" wrapText="1"/>
    </xf>
    <xf numFmtId="165" fontId="103" fillId="0" borderId="66" xfId="1" applyFont="1" applyFill="1" applyBorder="1" applyAlignment="1">
      <alignment horizontal="center" vertical="center" wrapText="1"/>
    </xf>
    <xf numFmtId="165" fontId="103" fillId="0" borderId="43" xfId="1" applyFont="1" applyFill="1" applyBorder="1" applyAlignment="1">
      <alignment horizontal="center" vertical="center" wrapText="1"/>
    </xf>
    <xf numFmtId="4" fontId="103" fillId="0" borderId="66" xfId="15" applyNumberFormat="1" applyFont="1" applyFill="1" applyBorder="1" applyAlignment="1">
      <alignment horizontal="center" vertical="center" wrapText="1"/>
    </xf>
    <xf numFmtId="4" fontId="103" fillId="0" borderId="34" xfId="15" applyNumberFormat="1" applyFont="1" applyFill="1" applyBorder="1" applyAlignment="1">
      <alignment horizontal="center" vertical="center" wrapText="1"/>
    </xf>
    <xf numFmtId="4" fontId="103" fillId="0" borderId="6" xfId="15" applyNumberFormat="1" applyFont="1" applyFill="1" applyBorder="1" applyAlignment="1">
      <alignment horizontal="center" vertical="center" wrapText="1"/>
    </xf>
    <xf numFmtId="4" fontId="103" fillId="0" borderId="1" xfId="15" applyNumberFormat="1" applyFont="1" applyFill="1" applyBorder="1" applyAlignment="1">
      <alignment horizontal="center" vertical="center" wrapText="1"/>
    </xf>
    <xf numFmtId="4" fontId="103" fillId="0" borderId="9" xfId="1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0" fillId="2" borderId="16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2" borderId="47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74" fontId="73" fillId="0" borderId="15" xfId="0" applyNumberFormat="1" applyFont="1" applyBorder="1" applyAlignment="1">
      <alignment horizontal="left" vertical="top" wrapText="1"/>
    </xf>
    <xf numFmtId="174" fontId="73" fillId="0" borderId="17" xfId="0" applyNumberFormat="1" applyFont="1" applyBorder="1" applyAlignment="1">
      <alignment horizontal="left" vertical="top" wrapText="1"/>
    </xf>
    <xf numFmtId="0" fontId="41" fillId="0" borderId="5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 wrapText="1"/>
    </xf>
    <xf numFmtId="166" fontId="11" fillId="0" borderId="2" xfId="1" applyNumberFormat="1" applyFont="1" applyFill="1" applyBorder="1" applyAlignment="1">
      <alignment horizontal="center" vertical="center" wrapText="1"/>
    </xf>
    <xf numFmtId="166" fontId="11" fillId="0" borderId="7" xfId="1" applyNumberFormat="1" applyFont="1" applyFill="1" applyBorder="1" applyAlignment="1">
      <alignment horizontal="center" vertical="center" wrapText="1"/>
    </xf>
    <xf numFmtId="166" fontId="11" fillId="0" borderId="23" xfId="1" applyNumberFormat="1" applyFont="1" applyFill="1" applyBorder="1" applyAlignment="1">
      <alignment horizontal="center" vertical="center" wrapText="1"/>
    </xf>
    <xf numFmtId="174" fontId="51" fillId="0" borderId="3" xfId="0" applyNumberFormat="1" applyFont="1" applyBorder="1" applyAlignment="1">
      <alignment horizontal="left" vertical="center" wrapText="1"/>
    </xf>
    <xf numFmtId="174" fontId="51" fillId="0" borderId="4" xfId="0" applyNumberFormat="1" applyFont="1" applyBorder="1" applyAlignment="1">
      <alignment horizontal="left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4" fontId="27" fillId="0" borderId="15" xfId="0" applyNumberFormat="1" applyFont="1" applyBorder="1" applyAlignment="1">
      <alignment horizontal="left" vertical="top" wrapText="1"/>
    </xf>
    <xf numFmtId="174" fontId="27" fillId="0" borderId="27" xfId="0" applyNumberFormat="1" applyFont="1" applyBorder="1" applyAlignment="1">
      <alignment horizontal="left" vertical="top" wrapText="1"/>
    </xf>
    <xf numFmtId="0" fontId="36" fillId="0" borderId="19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83" fillId="0" borderId="5" xfId="0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center"/>
    </xf>
    <xf numFmtId="0" fontId="83" fillId="0" borderId="2" xfId="0" applyFont="1" applyBorder="1" applyAlignment="1">
      <alignment horizontal="center" vertical="center" wrapText="1"/>
    </xf>
    <xf numFmtId="0" fontId="83" fillId="0" borderId="7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/>
    </xf>
    <xf numFmtId="0" fontId="83" fillId="0" borderId="7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6" fillId="0" borderId="6" xfId="0" applyFont="1" applyBorder="1" applyAlignment="1">
      <alignment horizontal="center" vertical="center" wrapText="1"/>
    </xf>
    <xf numFmtId="0" fontId="86" fillId="0" borderId="8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/>
    </xf>
    <xf numFmtId="0" fontId="83" fillId="0" borderId="6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0" fontId="83" fillId="0" borderId="9" xfId="0" applyFont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 wrapText="1"/>
    </xf>
    <xf numFmtId="0" fontId="83" fillId="0" borderId="70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57" xfId="0" applyFont="1" applyBorder="1" applyAlignment="1">
      <alignment horizontal="center" vertical="center" wrapText="1"/>
    </xf>
    <xf numFmtId="0" fontId="83" fillId="0" borderId="69" xfId="0" applyFont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/>
    </xf>
    <xf numFmtId="0" fontId="83" fillId="0" borderId="9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3" fillId="0" borderId="6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69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/>
    </xf>
    <xf numFmtId="0" fontId="35" fillId="3" borderId="69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9" fillId="0" borderId="57" xfId="0" applyFont="1" applyBorder="1" applyAlignment="1">
      <alignment horizontal="center"/>
    </xf>
    <xf numFmtId="0" fontId="31" fillId="0" borderId="0" xfId="0" applyFont="1" applyAlignment="1">
      <alignment horizontal="right" vertical="center" wrapText="1"/>
    </xf>
    <xf numFmtId="0" fontId="54" fillId="0" borderId="62" xfId="0" applyFont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6" fillId="0" borderId="0" xfId="11" applyFont="1" applyAlignment="1">
      <alignment horizontal="center" vertical="center" wrapText="1"/>
    </xf>
    <xf numFmtId="0" fontId="36" fillId="0" borderId="57" xfId="11" applyFont="1" applyBorder="1" applyAlignment="1">
      <alignment horizontal="center" vertical="center" wrapText="1"/>
    </xf>
    <xf numFmtId="49" fontId="41" fillId="0" borderId="19" xfId="11" applyNumberFormat="1" applyFont="1" applyBorder="1" applyAlignment="1">
      <alignment horizontal="center" vertical="center" wrapText="1"/>
    </xf>
    <xf numFmtId="49" fontId="41" fillId="0" borderId="11" xfId="11" applyNumberFormat="1" applyFont="1" applyBorder="1" applyAlignment="1">
      <alignment horizontal="center" vertical="center" wrapText="1"/>
    </xf>
    <xf numFmtId="49" fontId="41" fillId="0" borderId="28" xfId="11" applyNumberFormat="1" applyFont="1" applyBorder="1" applyAlignment="1">
      <alignment horizontal="center" vertical="center"/>
    </xf>
    <xf numFmtId="0" fontId="41" fillId="0" borderId="21" xfId="11" applyFont="1" applyBorder="1" applyAlignment="1">
      <alignment horizontal="center" vertical="center" wrapText="1"/>
    </xf>
    <xf numFmtId="0" fontId="41" fillId="0" borderId="58" xfId="11" applyFont="1" applyBorder="1" applyAlignment="1">
      <alignment horizontal="center" vertical="center" wrapText="1"/>
    </xf>
    <xf numFmtId="0" fontId="41" fillId="0" borderId="30" xfId="11" applyFont="1" applyBorder="1" applyAlignment="1">
      <alignment horizontal="center" vertical="center" wrapText="1"/>
    </xf>
    <xf numFmtId="172" fontId="41" fillId="0" borderId="32" xfId="11" applyNumberFormat="1" applyFont="1" applyBorder="1" applyAlignment="1">
      <alignment horizontal="center" vertical="center" wrapText="1"/>
    </xf>
    <xf numFmtId="172" fontId="41" fillId="0" borderId="35" xfId="11" applyNumberFormat="1" applyFont="1" applyBorder="1" applyAlignment="1">
      <alignment horizontal="center" vertical="center" wrapText="1"/>
    </xf>
    <xf numFmtId="172" fontId="41" fillId="0" borderId="50" xfId="11" applyNumberFormat="1" applyFont="1" applyBorder="1" applyAlignment="1">
      <alignment horizontal="center" vertical="center" wrapText="1"/>
    </xf>
    <xf numFmtId="172" fontId="54" fillId="0" borderId="49" xfId="0" applyNumberFormat="1" applyFont="1" applyBorder="1" applyAlignment="1">
      <alignment horizontal="center" vertical="center" wrapText="1"/>
    </xf>
    <xf numFmtId="172" fontId="54" fillId="0" borderId="43" xfId="0" applyNumberFormat="1" applyFont="1" applyBorder="1" applyAlignment="1">
      <alignment horizontal="center" vertical="center" wrapText="1"/>
    </xf>
    <xf numFmtId="172" fontId="54" fillId="0" borderId="76" xfId="0" applyNumberFormat="1" applyFont="1" applyBorder="1" applyAlignment="1">
      <alignment horizontal="center" vertical="center" wrapText="1"/>
    </xf>
    <xf numFmtId="172" fontId="29" fillId="0" borderId="61" xfId="0" applyNumberFormat="1" applyFont="1" applyBorder="1" applyAlignment="1">
      <alignment horizontal="center" vertical="center" wrapText="1"/>
    </xf>
    <xf numFmtId="172" fontId="29" fillId="0" borderId="66" xfId="0" applyNumberFormat="1" applyFont="1" applyBorder="1" applyAlignment="1">
      <alignment horizontal="center" vertical="center" wrapText="1"/>
    </xf>
    <xf numFmtId="172" fontId="29" fillId="0" borderId="53" xfId="0" applyNumberFormat="1" applyFont="1" applyBorder="1" applyAlignment="1">
      <alignment horizontal="center" vertical="center" wrapText="1"/>
    </xf>
    <xf numFmtId="0" fontId="41" fillId="0" borderId="32" xfId="11" applyFont="1" applyBorder="1" applyAlignment="1">
      <alignment horizontal="center" vertical="center"/>
    </xf>
    <xf numFmtId="0" fontId="41" fillId="0" borderId="35" xfId="11" applyFont="1" applyBorder="1" applyAlignment="1">
      <alignment horizontal="center" vertical="center"/>
    </xf>
    <xf numFmtId="0" fontId="41" fillId="0" borderId="50" xfId="11" applyFont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51" fillId="0" borderId="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11" fillId="3" borderId="7" xfId="0" applyFont="1" applyFill="1" applyBorder="1" applyAlignment="1">
      <alignment wrapText="1"/>
    </xf>
    <xf numFmtId="166" fontId="11" fillId="3" borderId="24" xfId="1" applyNumberFormat="1" applyFont="1" applyFill="1" applyBorder="1" applyAlignment="1">
      <alignment vertical="top"/>
    </xf>
    <xf numFmtId="166" fontId="11" fillId="3" borderId="23" xfId="1" applyNumberFormat="1" applyFont="1" applyFill="1" applyBorder="1" applyAlignment="1">
      <alignment vertical="top"/>
    </xf>
    <xf numFmtId="0" fontId="74" fillId="0" borderId="42" xfId="10" applyFont="1" applyFill="1" applyBorder="1" applyAlignment="1">
      <alignment horizontal="left" vertical="center" wrapText="1"/>
    </xf>
    <xf numFmtId="166" fontId="74" fillId="0" borderId="36" xfId="1" applyNumberFormat="1" applyFont="1" applyBorder="1" applyAlignment="1">
      <alignment horizontal="justify" vertical="center" wrapText="1"/>
    </xf>
    <xf numFmtId="166" fontId="74" fillId="0" borderId="36" xfId="1" applyNumberFormat="1" applyFont="1" applyBorder="1" applyAlignment="1">
      <alignment horizontal="center" vertical="center" wrapText="1"/>
    </xf>
    <xf numFmtId="166" fontId="74" fillId="0" borderId="36" xfId="1" applyNumberFormat="1" applyFont="1" applyBorder="1" applyAlignment="1">
      <alignment horizontal="center" vertical="center"/>
    </xf>
    <xf numFmtId="166" fontId="74" fillId="0" borderId="34" xfId="1" applyNumberFormat="1" applyFont="1" applyBorder="1" applyAlignment="1">
      <alignment horizontal="center" vertical="center"/>
    </xf>
    <xf numFmtId="166" fontId="41" fillId="0" borderId="14" xfId="1" applyNumberFormat="1" applyFont="1" applyBorder="1" applyAlignment="1">
      <alignment horizontal="center" vertical="center" wrapText="1"/>
    </xf>
    <xf numFmtId="166" fontId="74" fillId="0" borderId="26" xfId="1" applyNumberFormat="1" applyFont="1" applyBorder="1" applyAlignment="1">
      <alignment horizontal="justify" vertical="center" wrapText="1"/>
    </xf>
    <xf numFmtId="0" fontId="39" fillId="0" borderId="2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96" fillId="13" borderId="42" xfId="10" applyFont="1" applyFill="1" applyBorder="1" applyAlignment="1">
      <alignment horizontal="left" vertical="center" wrapText="1"/>
    </xf>
    <xf numFmtId="0" fontId="97" fillId="13" borderId="42" xfId="10" applyFont="1" applyFill="1" applyBorder="1" applyAlignment="1">
      <alignment horizontal="left" vertical="center" wrapText="1"/>
    </xf>
    <xf numFmtId="0" fontId="96" fillId="13" borderId="42" xfId="0" applyFont="1" applyFill="1" applyBorder="1" applyAlignment="1">
      <alignment horizontal="left" vertical="center"/>
    </xf>
    <xf numFmtId="0" fontId="97" fillId="13" borderId="41" xfId="10" applyFont="1" applyFill="1" applyBorder="1" applyAlignment="1">
      <alignment horizontal="left" vertical="center" wrapText="1"/>
    </xf>
    <xf numFmtId="0" fontId="97" fillId="13" borderId="46" xfId="10" applyFont="1" applyFill="1" applyBorder="1" applyAlignment="1">
      <alignment horizontal="left" vertical="center" wrapText="1"/>
    </xf>
    <xf numFmtId="0" fontId="23" fillId="13" borderId="23" xfId="0" applyFont="1" applyFill="1" applyBorder="1" applyAlignment="1">
      <alignment vertical="center"/>
    </xf>
    <xf numFmtId="167" fontId="23" fillId="13" borderId="40" xfId="1" applyNumberFormat="1" applyFont="1" applyFill="1" applyBorder="1" applyAlignment="1">
      <alignment horizontal="center" vertical="center"/>
    </xf>
    <xf numFmtId="167" fontId="23" fillId="13" borderId="66" xfId="1" applyNumberFormat="1" applyFont="1" applyFill="1" applyBorder="1" applyAlignment="1">
      <alignment horizontal="center" vertical="center"/>
    </xf>
    <xf numFmtId="166" fontId="26" fillId="13" borderId="52" xfId="1" applyNumberFormat="1" applyFont="1" applyFill="1" applyBorder="1" applyAlignment="1">
      <alignment vertical="center"/>
    </xf>
    <xf numFmtId="167" fontId="26" fillId="13" borderId="53" xfId="1" applyNumberFormat="1" applyFont="1" applyFill="1" applyBorder="1" applyAlignment="1">
      <alignment horizontal="center" vertical="center"/>
    </xf>
    <xf numFmtId="0" fontId="7" fillId="13" borderId="34" xfId="10" applyFont="1" applyFill="1" applyBorder="1" applyAlignment="1">
      <alignment horizontal="justify" vertical="center" wrapText="1"/>
    </xf>
    <xf numFmtId="0" fontId="36" fillId="13" borderId="34" xfId="0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167" fontId="7" fillId="13" borderId="40" xfId="1" applyNumberFormat="1" applyFont="1" applyFill="1" applyBorder="1" applyAlignment="1">
      <alignment horizontal="center" vertical="center"/>
    </xf>
    <xf numFmtId="167" fontId="7" fillId="13" borderId="41" xfId="1" applyNumberFormat="1" applyFont="1" applyFill="1" applyBorder="1" applyAlignment="1">
      <alignment horizontal="center" vertical="center"/>
    </xf>
    <xf numFmtId="167" fontId="70" fillId="13" borderId="52" xfId="1" applyNumberFormat="1" applyFont="1" applyFill="1" applyBorder="1" applyAlignment="1">
      <alignment vertical="center"/>
    </xf>
    <xf numFmtId="167" fontId="70" fillId="13" borderId="67" xfId="1" applyNumberFormat="1" applyFont="1" applyFill="1" applyBorder="1" applyAlignment="1">
      <alignment vertical="center"/>
    </xf>
    <xf numFmtId="166" fontId="70" fillId="13" borderId="67" xfId="1" applyNumberFormat="1" applyFont="1" applyFill="1" applyBorder="1" applyAlignment="1">
      <alignment vertical="center"/>
    </xf>
    <xf numFmtId="166" fontId="11" fillId="0" borderId="62" xfId="1" applyNumberFormat="1" applyFont="1" applyBorder="1" applyAlignment="1">
      <alignment horizontal="center" vertical="center"/>
    </xf>
    <xf numFmtId="166" fontId="11" fillId="0" borderId="42" xfId="1" applyNumberFormat="1" applyFont="1" applyBorder="1" applyAlignment="1">
      <alignment vertical="center"/>
    </xf>
    <xf numFmtId="166" fontId="11" fillId="0" borderId="68" xfId="1" applyNumberFormat="1" applyFont="1" applyBorder="1" applyAlignment="1">
      <alignment vertical="center"/>
    </xf>
    <xf numFmtId="166" fontId="10" fillId="0" borderId="39" xfId="1" applyNumberFormat="1" applyFont="1" applyFill="1" applyBorder="1" applyAlignment="1">
      <alignment horizontal="left" vertical="center" wrapText="1"/>
    </xf>
    <xf numFmtId="166" fontId="10" fillId="0" borderId="42" xfId="1" applyNumberFormat="1" applyFont="1" applyFill="1" applyBorder="1" applyAlignment="1">
      <alignment horizontal="left" vertical="center" wrapText="1"/>
    </xf>
    <xf numFmtId="0" fontId="10" fillId="0" borderId="42" xfId="0" applyFont="1" applyBorder="1" applyAlignment="1">
      <alignment vertical="center" wrapText="1"/>
    </xf>
    <xf numFmtId="166" fontId="10" fillId="0" borderId="42" xfId="1" applyNumberFormat="1" applyFont="1" applyFill="1" applyBorder="1" applyAlignment="1">
      <alignment horizontal="left" vertical="center"/>
    </xf>
    <xf numFmtId="166" fontId="10" fillId="0" borderId="46" xfId="1" applyNumberFormat="1" applyFont="1" applyFill="1" applyBorder="1" applyAlignment="1">
      <alignment horizontal="left" vertical="center" wrapText="1"/>
    </xf>
    <xf numFmtId="0" fontId="23" fillId="13" borderId="32" xfId="0" applyFont="1" applyFill="1" applyBorder="1" applyAlignment="1">
      <alignment vertical="center"/>
    </xf>
    <xf numFmtId="0" fontId="38" fillId="13" borderId="66" xfId="10" applyFont="1" applyFill="1" applyBorder="1" applyAlignment="1">
      <alignment horizontal="justify" vertical="center" wrapText="1"/>
    </xf>
    <xf numFmtId="0" fontId="38" fillId="13" borderId="35" xfId="10" applyFont="1" applyFill="1" applyBorder="1" applyAlignment="1">
      <alignment horizontal="justify" vertical="center" wrapText="1"/>
    </xf>
    <xf numFmtId="0" fontId="85" fillId="0" borderId="48" xfId="0" applyFont="1" applyBorder="1" applyAlignment="1">
      <alignment horizontal="left" vertical="center" wrapText="1"/>
    </xf>
    <xf numFmtId="0" fontId="90" fillId="0" borderId="36" xfId="0" applyFont="1" applyBorder="1" applyAlignment="1">
      <alignment horizontal="left" vertical="center" wrapText="1"/>
    </xf>
    <xf numFmtId="0" fontId="83" fillId="0" borderId="36" xfId="0" applyFont="1" applyBorder="1" applyAlignment="1">
      <alignment horizontal="left" vertical="center" wrapText="1"/>
    </xf>
    <xf numFmtId="0" fontId="85" fillId="0" borderId="36" xfId="0" applyFont="1" applyBorder="1" applyAlignment="1">
      <alignment horizontal="left" vertical="center" wrapText="1"/>
    </xf>
    <xf numFmtId="0" fontId="92" fillId="0" borderId="36" xfId="0" applyFont="1" applyBorder="1" applyAlignment="1">
      <alignment horizontal="left" vertical="center" wrapText="1"/>
    </xf>
    <xf numFmtId="0" fontId="85" fillId="0" borderId="14" xfId="0" applyFont="1" applyBorder="1" applyAlignment="1">
      <alignment vertical="center"/>
    </xf>
    <xf numFmtId="176" fontId="85" fillId="0" borderId="32" xfId="0" applyNumberFormat="1" applyFont="1" applyBorder="1" applyAlignment="1">
      <alignment horizontal="center" vertical="center"/>
    </xf>
    <xf numFmtId="176" fontId="90" fillId="0" borderId="35" xfId="0" applyNumberFormat="1" applyFont="1" applyBorder="1" applyAlignment="1">
      <alignment horizontal="center" vertical="center"/>
    </xf>
    <xf numFmtId="176" fontId="85" fillId="0" borderId="35" xfId="0" applyNumberFormat="1" applyFont="1" applyBorder="1" applyAlignment="1">
      <alignment horizontal="center" vertical="center"/>
    </xf>
    <xf numFmtId="176" fontId="88" fillId="0" borderId="35" xfId="0" applyNumberFormat="1" applyFont="1" applyBorder="1" applyAlignment="1">
      <alignment horizontal="center" vertical="center" wrapText="1"/>
    </xf>
    <xf numFmtId="176" fontId="85" fillId="0" borderId="35" xfId="0" applyNumberFormat="1" applyFont="1" applyBorder="1"/>
    <xf numFmtId="0" fontId="85" fillId="0" borderId="10" xfId="0" applyFont="1" applyBorder="1" applyAlignment="1">
      <alignment horizontal="center" vertical="center"/>
    </xf>
    <xf numFmtId="0" fontId="86" fillId="0" borderId="2" xfId="0" applyFont="1" applyBorder="1" applyAlignment="1">
      <alignment horizontal="center" vertical="center" wrapText="1"/>
    </xf>
    <xf numFmtId="0" fontId="85" fillId="0" borderId="6" xfId="0" applyFont="1" applyBorder="1" applyAlignment="1">
      <alignment horizontal="center" vertical="center" wrapText="1"/>
    </xf>
    <xf numFmtId="176" fontId="85" fillId="0" borderId="54" xfId="0" applyNumberFormat="1" applyFont="1" applyBorder="1" applyAlignment="1">
      <alignment horizontal="center" vertical="center"/>
    </xf>
    <xf numFmtId="176" fontId="90" fillId="0" borderId="34" xfId="0" applyNumberFormat="1" applyFont="1" applyBorder="1" applyAlignment="1">
      <alignment horizontal="center" vertical="center"/>
    </xf>
    <xf numFmtId="176" fontId="85" fillId="0" borderId="34" xfId="0" applyNumberFormat="1" applyFont="1" applyBorder="1" applyAlignment="1">
      <alignment horizontal="center" vertical="center"/>
    </xf>
    <xf numFmtId="176" fontId="85" fillId="0" borderId="34" xfId="0" applyNumberFormat="1" applyFont="1" applyBorder="1" applyAlignment="1">
      <alignment horizontal="center" vertical="center" wrapText="1"/>
    </xf>
    <xf numFmtId="176" fontId="87" fillId="0" borderId="34" xfId="0" applyNumberFormat="1" applyFont="1" applyBorder="1" applyAlignment="1">
      <alignment horizontal="center" vertical="center"/>
    </xf>
    <xf numFmtId="1" fontId="85" fillId="0" borderId="57" xfId="0" applyNumberFormat="1" applyFont="1" applyBorder="1" applyAlignment="1">
      <alignment horizontal="center" vertical="center"/>
    </xf>
    <xf numFmtId="166" fontId="85" fillId="0" borderId="43" xfId="1" applyNumberFormat="1" applyFont="1" applyFill="1" applyBorder="1" applyAlignment="1">
      <alignment horizontal="center" vertical="center"/>
    </xf>
    <xf numFmtId="166" fontId="110" fillId="0" borderId="57" xfId="1" applyNumberFormat="1" applyFont="1" applyFill="1" applyBorder="1" applyAlignment="1">
      <alignment vertical="center"/>
    </xf>
    <xf numFmtId="176" fontId="85" fillId="0" borderId="59" xfId="0" applyNumberFormat="1" applyFont="1" applyBorder="1" applyAlignment="1" applyProtection="1">
      <alignment horizontal="center" vertical="center"/>
      <protection locked="0"/>
    </xf>
    <xf numFmtId="175" fontId="85" fillId="0" borderId="62" xfId="0" applyNumberFormat="1" applyFont="1" applyBorder="1" applyAlignment="1">
      <alignment vertical="center"/>
    </xf>
    <xf numFmtId="176" fontId="90" fillId="0" borderId="40" xfId="0" applyNumberFormat="1" applyFont="1" applyBorder="1" applyAlignment="1" applyProtection="1">
      <alignment horizontal="center" vertical="center"/>
      <protection locked="0"/>
    </xf>
    <xf numFmtId="175" fontId="90" fillId="0" borderId="42" xfId="0" applyNumberFormat="1" applyFont="1" applyBorder="1" applyAlignment="1">
      <alignment vertical="center"/>
    </xf>
    <xf numFmtId="176" fontId="85" fillId="0" borderId="40" xfId="0" applyNumberFormat="1" applyFont="1" applyBorder="1" applyAlignment="1" applyProtection="1">
      <alignment horizontal="center" vertical="center"/>
      <protection locked="0"/>
    </xf>
    <xf numFmtId="175" fontId="85" fillId="0" borderId="42" xfId="0" applyNumberFormat="1" applyFont="1" applyBorder="1" applyAlignment="1">
      <alignment vertical="center"/>
    </xf>
    <xf numFmtId="176" fontId="90" fillId="0" borderId="40" xfId="0" applyNumberFormat="1" applyFont="1" applyBorder="1" applyAlignment="1" applyProtection="1">
      <alignment vertical="center"/>
      <protection locked="0"/>
    </xf>
    <xf numFmtId="166" fontId="90" fillId="0" borderId="42" xfId="1" applyNumberFormat="1" applyFont="1" applyFill="1" applyBorder="1" applyAlignment="1">
      <alignment vertical="center"/>
    </xf>
    <xf numFmtId="176" fontId="90" fillId="0" borderId="40" xfId="0" applyNumberFormat="1" applyFont="1" applyBorder="1" applyAlignment="1">
      <alignment vertical="center"/>
    </xf>
    <xf numFmtId="176" fontId="90" fillId="0" borderId="40" xfId="0" applyNumberFormat="1" applyFont="1" applyBorder="1" applyAlignment="1">
      <alignment horizontal="left" vertical="center"/>
    </xf>
    <xf numFmtId="176" fontId="85" fillId="0" borderId="40" xfId="0" applyNumberFormat="1" applyFont="1" applyBorder="1" applyAlignment="1">
      <alignment vertical="center"/>
    </xf>
    <xf numFmtId="176" fontId="85" fillId="0" borderId="40" xfId="0" applyNumberFormat="1" applyFont="1" applyBorder="1"/>
    <xf numFmtId="175" fontId="85" fillId="0" borderId="42" xfId="0" applyNumberFormat="1" applyFont="1" applyBorder="1"/>
    <xf numFmtId="166" fontId="85" fillId="0" borderId="31" xfId="1" applyNumberFormat="1" applyFont="1" applyFill="1" applyBorder="1" applyAlignment="1">
      <alignment vertical="center"/>
    </xf>
    <xf numFmtId="0" fontId="83" fillId="0" borderId="0" xfId="0" applyFont="1" applyBorder="1" applyAlignment="1">
      <alignment horizontal="center" vertical="center" wrapText="1"/>
    </xf>
    <xf numFmtId="166" fontId="87" fillId="0" borderId="62" xfId="1" applyNumberFormat="1" applyFont="1" applyFill="1" applyBorder="1" applyAlignment="1">
      <alignment vertical="center"/>
    </xf>
    <xf numFmtId="166" fontId="76" fillId="0" borderId="42" xfId="1" applyNumberFormat="1" applyFont="1" applyFill="1" applyBorder="1" applyAlignment="1">
      <alignment vertical="center"/>
    </xf>
    <xf numFmtId="166" fontId="87" fillId="0" borderId="42" xfId="1" applyNumberFormat="1" applyFont="1" applyFill="1" applyBorder="1" applyAlignment="1">
      <alignment vertical="center"/>
    </xf>
    <xf numFmtId="166" fontId="76" fillId="0" borderId="42" xfId="1" applyNumberFormat="1" applyFont="1" applyFill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166" fontId="76" fillId="0" borderId="31" xfId="1" applyNumberFormat="1" applyFont="1" applyBorder="1" applyAlignment="1">
      <alignment vertical="center"/>
    </xf>
    <xf numFmtId="0" fontId="45" fillId="0" borderId="43" xfId="0" applyFont="1" applyBorder="1" applyAlignment="1">
      <alignment horizontal="center"/>
    </xf>
    <xf numFmtId="178" fontId="100" fillId="0" borderId="43" xfId="1" applyNumberFormat="1" applyFont="1" applyBorder="1"/>
    <xf numFmtId="0" fontId="85" fillId="0" borderId="45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109" fillId="0" borderId="35" xfId="0" applyFont="1" applyBorder="1" applyAlignment="1">
      <alignment horizontal="center" vertical="center"/>
    </xf>
    <xf numFmtId="0" fontId="85" fillId="0" borderId="45" xfId="0" applyFont="1" applyBorder="1"/>
    <xf numFmtId="178" fontId="85" fillId="0" borderId="45" xfId="1" applyNumberFormat="1" applyFont="1" applyBorder="1"/>
    <xf numFmtId="0" fontId="73" fillId="0" borderId="45" xfId="0" applyFont="1" applyBorder="1" applyAlignment="1">
      <alignment horizontal="center"/>
    </xf>
    <xf numFmtId="178" fontId="73" fillId="0" borderId="45" xfId="1" applyNumberFormat="1" applyFont="1" applyBorder="1"/>
    <xf numFmtId="0" fontId="56" fillId="0" borderId="36" xfId="0" applyFont="1" applyBorder="1"/>
    <xf numFmtId="166" fontId="15" fillId="0" borderId="42" xfId="1" applyNumberFormat="1" applyFont="1" applyBorder="1"/>
    <xf numFmtId="166" fontId="29" fillId="0" borderId="42" xfId="1" applyNumberFormat="1" applyFont="1" applyBorder="1"/>
    <xf numFmtId="0" fontId="109" fillId="0" borderId="36" xfId="0" applyFont="1" applyBorder="1"/>
    <xf numFmtId="0" fontId="56" fillId="0" borderId="51" xfId="0" applyFont="1" applyBorder="1"/>
    <xf numFmtId="0" fontId="69" fillId="11" borderId="6" xfId="0" applyFont="1" applyFill="1" applyBorder="1" applyAlignment="1">
      <alignment vertical="center"/>
    </xf>
    <xf numFmtId="0" fontId="39" fillId="11" borderId="2" xfId="0" applyFont="1" applyFill="1" applyBorder="1" applyAlignment="1">
      <alignment horizontal="center" vertical="center"/>
    </xf>
    <xf numFmtId="0" fontId="98" fillId="11" borderId="6" xfId="0" applyFont="1" applyFill="1" applyBorder="1" applyAlignment="1">
      <alignment horizontal="center" vertical="center"/>
    </xf>
    <xf numFmtId="0" fontId="98" fillId="11" borderId="72" xfId="0" applyFont="1" applyFill="1" applyBorder="1" applyAlignment="1">
      <alignment horizontal="center" vertical="center"/>
    </xf>
    <xf numFmtId="166" fontId="39" fillId="11" borderId="9" xfId="1" applyNumberFormat="1" applyFont="1" applyFill="1" applyBorder="1" applyAlignment="1">
      <alignment horizontal="center" vertical="center"/>
    </xf>
    <xf numFmtId="0" fontId="39" fillId="0" borderId="48" xfId="0" applyFont="1" applyBorder="1"/>
    <xf numFmtId="0" fontId="39" fillId="0" borderId="32" xfId="0" applyFont="1" applyBorder="1" applyAlignment="1">
      <alignment horizontal="center" vertical="center"/>
    </xf>
    <xf numFmtId="178" fontId="57" fillId="0" borderId="49" xfId="1" applyNumberFormat="1" applyFont="1" applyBorder="1"/>
    <xf numFmtId="0" fontId="99" fillId="0" borderId="65" xfId="0" applyFont="1" applyBorder="1" applyAlignment="1">
      <alignment horizontal="center"/>
    </xf>
    <xf numFmtId="166" fontId="57" fillId="0" borderId="62" xfId="1" applyNumberFormat="1" applyFont="1" applyBorder="1"/>
    <xf numFmtId="0" fontId="56" fillId="0" borderId="50" xfId="0" applyFont="1" applyBorder="1" applyAlignment="1">
      <alignment horizontal="center" vertical="center"/>
    </xf>
    <xf numFmtId="178" fontId="72" fillId="0" borderId="76" xfId="1" applyNumberFormat="1" applyFont="1" applyBorder="1"/>
    <xf numFmtId="0" fontId="99" fillId="0" borderId="67" xfId="0" applyFont="1" applyBorder="1" applyAlignment="1">
      <alignment horizontal="center"/>
    </xf>
    <xf numFmtId="166" fontId="57" fillId="0" borderId="68" xfId="1" applyNumberFormat="1" applyFont="1" applyBorder="1"/>
    <xf numFmtId="0" fontId="96" fillId="4" borderId="9" xfId="0" applyFont="1" applyFill="1" applyBorder="1" applyAlignment="1">
      <alignment horizontal="center" vertical="center"/>
    </xf>
    <xf numFmtId="0" fontId="96" fillId="4" borderId="69" xfId="0" applyFont="1" applyFill="1" applyBorder="1" applyAlignment="1">
      <alignment horizontal="center" vertical="center"/>
    </xf>
    <xf numFmtId="167" fontId="9" fillId="0" borderId="33" xfId="12" applyNumberFormat="1" applyFont="1" applyFill="1" applyBorder="1" applyAlignment="1">
      <alignment horizontal="center" vertical="center"/>
    </xf>
    <xf numFmtId="167" fontId="9" fillId="0" borderId="36" xfId="12" applyNumberFormat="1" applyFont="1" applyFill="1" applyBorder="1" applyAlignment="1">
      <alignment horizontal="center" vertical="center"/>
    </xf>
    <xf numFmtId="0" fontId="15" fillId="0" borderId="36" xfId="11" applyFont="1" applyBorder="1" applyAlignment="1">
      <alignment horizontal="center"/>
    </xf>
    <xf numFmtId="0" fontId="15" fillId="0" borderId="35" xfId="11" applyFont="1" applyBorder="1" applyAlignment="1">
      <alignment horizontal="center"/>
    </xf>
    <xf numFmtId="164" fontId="41" fillId="0" borderId="27" xfId="11" applyNumberFormat="1" applyFont="1" applyBorder="1" applyAlignment="1">
      <alignment vertical="center"/>
    </xf>
    <xf numFmtId="167" fontId="41" fillId="0" borderId="18" xfId="12" applyNumberFormat="1" applyFont="1" applyBorder="1" applyAlignment="1">
      <alignment vertical="center"/>
    </xf>
    <xf numFmtId="167" fontId="41" fillId="0" borderId="18" xfId="12" applyNumberFormat="1" applyFont="1" applyBorder="1" applyAlignment="1">
      <alignment horizontal="center" vertical="center"/>
    </xf>
    <xf numFmtId="0" fontId="41" fillId="0" borderId="18" xfId="11" applyFont="1" applyBorder="1" applyAlignment="1">
      <alignment vertical="center"/>
    </xf>
    <xf numFmtId="0" fontId="15" fillId="0" borderId="36" xfId="1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ill="1"/>
    <xf numFmtId="0" fontId="15" fillId="0" borderId="33" xfId="0" applyFont="1" applyFill="1" applyBorder="1" applyAlignment="1">
      <alignment horizontal="left" vertical="center"/>
    </xf>
    <xf numFmtId="166" fontId="27" fillId="0" borderId="56" xfId="1" applyNumberFormat="1" applyFont="1" applyFill="1" applyBorder="1" applyAlignment="1">
      <alignment horizontal="center" vertical="center"/>
    </xf>
    <xf numFmtId="166" fontId="27" fillId="0" borderId="64" xfId="1" applyNumberFormat="1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5" fillId="14" borderId="60" xfId="0" applyFont="1" applyFill="1" applyBorder="1" applyAlignment="1">
      <alignment horizontal="left" vertical="center"/>
    </xf>
    <xf numFmtId="166" fontId="27" fillId="14" borderId="32" xfId="1" applyNumberFormat="1" applyFont="1" applyFill="1" applyBorder="1" applyAlignment="1">
      <alignment horizontal="center" vertical="center"/>
    </xf>
    <xf numFmtId="166" fontId="27" fillId="14" borderId="9" xfId="1" applyNumberFormat="1" applyFont="1" applyFill="1" applyBorder="1" applyAlignment="1">
      <alignment horizontal="center" vertical="center"/>
    </xf>
    <xf numFmtId="0" fontId="27" fillId="14" borderId="60" xfId="0" applyFont="1" applyFill="1" applyBorder="1" applyAlignment="1">
      <alignment horizontal="center" vertical="center"/>
    </xf>
    <xf numFmtId="0" fontId="15" fillId="14" borderId="33" xfId="0" applyFont="1" applyFill="1" applyBorder="1" applyAlignment="1">
      <alignment horizontal="left" vertical="center"/>
    </xf>
    <xf numFmtId="166" fontId="27" fillId="14" borderId="56" xfId="1" applyNumberFormat="1" applyFont="1" applyFill="1" applyBorder="1" applyAlignment="1">
      <alignment horizontal="center" vertical="center"/>
    </xf>
    <xf numFmtId="166" fontId="27" fillId="14" borderId="64" xfId="1" applyNumberFormat="1" applyFont="1" applyFill="1" applyBorder="1" applyAlignment="1">
      <alignment horizontal="center" vertical="center"/>
    </xf>
    <xf numFmtId="0" fontId="27" fillId="14" borderId="33" xfId="0" applyFont="1" applyFill="1" applyBorder="1" applyAlignment="1">
      <alignment horizontal="center" vertical="center"/>
    </xf>
    <xf numFmtId="166" fontId="27" fillId="14" borderId="35" xfId="1" applyNumberFormat="1" applyFont="1" applyFill="1" applyBorder="1" applyAlignment="1">
      <alignment horizontal="center" vertical="center"/>
    </xf>
    <xf numFmtId="166" fontId="27" fillId="14" borderId="33" xfId="1" applyNumberFormat="1" applyFont="1" applyFill="1" applyBorder="1" applyAlignment="1">
      <alignment horizontal="center" vertical="center"/>
    </xf>
    <xf numFmtId="0" fontId="27" fillId="14" borderId="33" xfId="0" applyFont="1" applyFill="1" applyBorder="1" applyAlignment="1">
      <alignment horizontal="center" vertical="center" wrapText="1"/>
    </xf>
    <xf numFmtId="0" fontId="0" fillId="14" borderId="0" xfId="0" applyFill="1" applyAlignment="1">
      <alignment horizontal="right"/>
    </xf>
    <xf numFmtId="0" fontId="78" fillId="14" borderId="33" xfId="0" applyFont="1" applyFill="1" applyBorder="1" applyAlignment="1">
      <alignment horizontal="center" vertical="center" wrapText="1"/>
    </xf>
    <xf numFmtId="166" fontId="15" fillId="0" borderId="35" xfId="1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51" fillId="2" borderId="2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11" fillId="14" borderId="3" xfId="0" applyNumberFormat="1" applyFont="1" applyFill="1" applyBorder="1" applyAlignment="1">
      <alignment horizontal="center" vertical="center"/>
    </xf>
    <xf numFmtId="0" fontId="11" fillId="14" borderId="18" xfId="0" applyFont="1" applyFill="1" applyBorder="1" applyAlignment="1">
      <alignment vertical="center"/>
    </xf>
    <xf numFmtId="166" fontId="11" fillId="14" borderId="4" xfId="1" applyNumberFormat="1" applyFont="1" applyFill="1" applyBorder="1" applyAlignment="1">
      <alignment vertical="center"/>
    </xf>
    <xf numFmtId="166" fontId="11" fillId="14" borderId="18" xfId="1" applyNumberFormat="1" applyFont="1" applyFill="1" applyBorder="1" applyAlignment="1">
      <alignment vertical="center"/>
    </xf>
    <xf numFmtId="0" fontId="17" fillId="14" borderId="18" xfId="0" applyFont="1" applyFill="1" applyBorder="1" applyAlignment="1">
      <alignment horizontal="right" vertical="center"/>
    </xf>
    <xf numFmtId="0" fontId="11" fillId="14" borderId="3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vertical="center"/>
    </xf>
    <xf numFmtId="49" fontId="20" fillId="14" borderId="18" xfId="0" applyNumberFormat="1" applyFont="1" applyFill="1" applyBorder="1" applyAlignment="1">
      <alignment horizontal="center" vertical="center"/>
    </xf>
    <xf numFmtId="0" fontId="63" fillId="14" borderId="5" xfId="0" applyFont="1" applyFill="1" applyBorder="1" applyAlignment="1">
      <alignment horizontal="center" vertical="center" wrapText="1"/>
    </xf>
    <xf numFmtId="166" fontId="20" fillId="14" borderId="4" xfId="1" applyNumberFormat="1" applyFont="1" applyFill="1" applyBorder="1" applyAlignment="1">
      <alignment horizontal="center" vertical="center"/>
    </xf>
    <xf numFmtId="166" fontId="20" fillId="14" borderId="18" xfId="1" applyNumberFormat="1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right" vertical="center"/>
    </xf>
  </cellXfs>
  <cellStyles count="16">
    <cellStyle name="Обычный" xfId="0" builtinId="0"/>
    <cellStyle name="Обычный 2" xfId="9" xr:uid="{C9795CFD-5B54-4AE9-9C87-FBA5DECC5A4C}"/>
    <cellStyle name="Обычный 2 2" xfId="10" xr:uid="{AC3EC782-C4A9-4C9F-A360-57976792715C}"/>
    <cellStyle name="Обычный 2 3" xfId="4" xr:uid="{8AB6CC55-AF4F-454B-AAAA-953A12334BBF}"/>
    <cellStyle name="Обычный 3" xfId="11" xr:uid="{4F6250D6-5B2C-4599-BF0D-083D7778F6BC}"/>
    <cellStyle name="Обычный 4" xfId="2" xr:uid="{CE60185F-02AB-4D16-A3A9-3D7F101F84D1}"/>
    <cellStyle name="Обычный 4 2" xfId="6" xr:uid="{A1AF51EE-7310-4339-B953-899F5805A5D7}"/>
    <cellStyle name="Обычный 4 2 2" xfId="8" xr:uid="{EF40B119-3130-4A35-AFBF-007CAA7D0AB7}"/>
    <cellStyle name="Обычный 4 3" xfId="7" xr:uid="{87ABC0EE-2886-4DB9-8123-7EEAADBA299E}"/>
    <cellStyle name="Обычный 5" xfId="13" xr:uid="{051203CC-BC4B-41B6-8D39-3F8CAC7EC937}"/>
    <cellStyle name="Обычный 6" xfId="3" xr:uid="{78E7D09D-D041-4080-877B-4D87A48815EF}"/>
    <cellStyle name="Обычный 7" xfId="15" xr:uid="{D13370BD-475D-4B35-95C9-C4151CC12E42}"/>
    <cellStyle name="Финансовый" xfId="1" builtinId="3"/>
    <cellStyle name="Финансовый 2" xfId="5" xr:uid="{C87E1A65-7EF6-475D-9A1F-4DD5773A2503}"/>
    <cellStyle name="Финансовый 3" xfId="12" xr:uid="{A3DB2867-C271-448E-BE70-D1F26A94C3DD}"/>
    <cellStyle name="Финансовый 4" xfId="14" xr:uid="{06FE9E72-66AD-4056-9B51-3FC797294906}"/>
  </cellStyles>
  <dxfs count="0"/>
  <tableStyles count="0" defaultTableStyle="TableStyleMedium2" defaultPivotStyle="PivotStyleLight16"/>
  <colors>
    <mruColors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ovikovaon\Desktop\&#1058;&#1056;%20-%202024\2024-&#1055;&#1083;&#1072;&#1085;-&#1058;&#1056;-&#1091;&#1090;&#1074;)%20.xlsx" TargetMode="External"/><Relationship Id="rId1" Type="http://schemas.openxmlformats.org/officeDocument/2006/relationships/externalLinkPath" Target="/Users/novikovaon/Desktop/&#1058;&#1056;%20-%202024/2024-&#1055;&#1083;&#1072;&#1085;-&#1058;&#1056;-&#1091;&#1090;&#1074;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лан 2024"/>
      <sheetName val="Ф-2 Адресная.(К) (2)"/>
    </sheetNames>
    <sheetDataSet>
      <sheetData sheetId="0"/>
      <sheetData sheetId="1">
        <row r="571">
          <cell r="D571">
            <v>4.2320000000000002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66AE-2081-45EA-A031-E0A6A0DED2EE}">
  <dimension ref="A3:H30"/>
  <sheetViews>
    <sheetView topLeftCell="A7" workbookViewId="0">
      <selection activeCell="A7" sqref="A7"/>
    </sheetView>
  </sheetViews>
  <sheetFormatPr defaultRowHeight="13.2"/>
  <cols>
    <col min="1" max="1" width="25.109375" customWidth="1"/>
    <col min="2" max="2" width="6.77734375" hidden="1" customWidth="1"/>
    <col min="3" max="8" width="8.88671875" style="207"/>
  </cols>
  <sheetData>
    <row r="3" spans="1:8">
      <c r="A3" s="214" t="s">
        <v>716</v>
      </c>
      <c r="B3" s="208">
        <v>2023</v>
      </c>
      <c r="C3" s="209"/>
      <c r="D3" s="209" t="s">
        <v>237</v>
      </c>
      <c r="E3" s="209"/>
      <c r="F3" s="209" t="s">
        <v>238</v>
      </c>
      <c r="G3" s="209"/>
      <c r="H3" s="209"/>
    </row>
    <row r="4" spans="1:8">
      <c r="A4" s="214" t="s">
        <v>52</v>
      </c>
      <c r="B4" s="208">
        <v>2023</v>
      </c>
      <c r="C4" s="209"/>
      <c r="D4" s="209"/>
      <c r="E4" s="209"/>
      <c r="F4" s="209" t="s">
        <v>238</v>
      </c>
      <c r="G4" s="209"/>
      <c r="H4" s="209"/>
    </row>
    <row r="5" spans="1:8" ht="24">
      <c r="A5" s="214" t="s">
        <v>218</v>
      </c>
      <c r="B5" s="208">
        <v>2023</v>
      </c>
      <c r="C5" s="210" t="s">
        <v>264</v>
      </c>
      <c r="D5" s="209"/>
      <c r="E5" s="209"/>
      <c r="F5" s="209"/>
      <c r="G5" s="209"/>
      <c r="H5" s="209"/>
    </row>
    <row r="6" spans="1:8">
      <c r="A6" s="214" t="s">
        <v>177</v>
      </c>
      <c r="B6" s="208">
        <v>2023</v>
      </c>
      <c r="C6" s="209"/>
      <c r="D6" s="209"/>
      <c r="E6" s="209" t="s">
        <v>236</v>
      </c>
      <c r="F6" s="209"/>
      <c r="G6" s="209"/>
      <c r="H6" s="209"/>
    </row>
    <row r="7" spans="1:8" ht="24">
      <c r="A7" s="214" t="s">
        <v>151</v>
      </c>
      <c r="B7" s="208">
        <v>2022</v>
      </c>
      <c r="C7" s="211" t="s">
        <v>257</v>
      </c>
      <c r="D7" s="212" t="s">
        <v>258</v>
      </c>
      <c r="E7" s="212"/>
      <c r="F7" s="209"/>
      <c r="G7" s="209"/>
      <c r="H7" s="209"/>
    </row>
    <row r="8" spans="1:8">
      <c r="A8" s="214" t="s">
        <v>56</v>
      </c>
      <c r="B8" s="208">
        <v>2023</v>
      </c>
      <c r="C8" s="209"/>
      <c r="D8" s="209"/>
      <c r="E8" s="209" t="s">
        <v>236</v>
      </c>
      <c r="F8" s="209"/>
      <c r="G8" s="209"/>
      <c r="H8" s="209"/>
    </row>
    <row r="9" spans="1:8">
      <c r="A9" s="214" t="s">
        <v>110</v>
      </c>
      <c r="B9" s="208">
        <v>2023</v>
      </c>
      <c r="C9" s="209"/>
      <c r="D9" s="209"/>
      <c r="E9" s="209" t="s">
        <v>236</v>
      </c>
      <c r="F9" s="209"/>
      <c r="G9" s="209"/>
      <c r="H9" s="209"/>
    </row>
    <row r="10" spans="1:8">
      <c r="A10" s="214" t="s">
        <v>259</v>
      </c>
      <c r="B10" s="208">
        <v>2023</v>
      </c>
      <c r="C10" s="212"/>
      <c r="D10" s="212"/>
      <c r="E10" s="212" t="s">
        <v>236</v>
      </c>
      <c r="F10" s="209"/>
      <c r="G10" s="209"/>
      <c r="H10" s="209"/>
    </row>
    <row r="11" spans="1:8">
      <c r="A11" s="214" t="s">
        <v>260</v>
      </c>
      <c r="B11" s="208">
        <v>2023</v>
      </c>
      <c r="C11" s="212"/>
      <c r="D11" s="212"/>
      <c r="E11" s="212" t="s">
        <v>236</v>
      </c>
      <c r="F11" s="209"/>
      <c r="G11" s="209"/>
      <c r="H11" s="209"/>
    </row>
    <row r="12" spans="1:8">
      <c r="A12" s="214" t="s">
        <v>261</v>
      </c>
      <c r="B12" s="208">
        <v>2023</v>
      </c>
      <c r="C12" s="212"/>
      <c r="D12" s="212"/>
      <c r="E12" s="212" t="s">
        <v>236</v>
      </c>
      <c r="F12" s="209"/>
      <c r="G12" s="209"/>
      <c r="H12" s="209"/>
    </row>
    <row r="13" spans="1:8">
      <c r="A13" s="214" t="s">
        <v>61</v>
      </c>
      <c r="B13" s="208">
        <v>2023</v>
      </c>
      <c r="C13" s="212"/>
      <c r="D13" s="212"/>
      <c r="E13" s="212" t="s">
        <v>236</v>
      </c>
      <c r="F13" s="209"/>
      <c r="G13" s="209"/>
      <c r="H13" s="209"/>
    </row>
    <row r="14" spans="1:8">
      <c r="A14" s="214" t="s">
        <v>11</v>
      </c>
      <c r="B14" s="208">
        <v>2023</v>
      </c>
      <c r="C14" s="212"/>
      <c r="D14" s="212" t="s">
        <v>258</v>
      </c>
      <c r="E14" s="212"/>
      <c r="F14" s="209"/>
      <c r="G14" s="209"/>
      <c r="H14" s="209"/>
    </row>
    <row r="15" spans="1:8">
      <c r="A15" s="214" t="s">
        <v>64</v>
      </c>
      <c r="B15" s="208">
        <v>2023</v>
      </c>
      <c r="C15" s="209"/>
      <c r="D15" s="209" t="s">
        <v>237</v>
      </c>
      <c r="E15" s="209"/>
      <c r="F15" s="209"/>
      <c r="G15" s="209"/>
      <c r="H15" s="209"/>
    </row>
    <row r="16" spans="1:8">
      <c r="A16" s="214" t="s">
        <v>64</v>
      </c>
      <c r="B16" s="208">
        <v>2023</v>
      </c>
      <c r="C16" s="209"/>
      <c r="D16" s="209" t="s">
        <v>237</v>
      </c>
      <c r="E16" s="209"/>
      <c r="F16" s="209"/>
      <c r="G16" s="209"/>
      <c r="H16" s="209" t="s">
        <v>265</v>
      </c>
    </row>
    <row r="17" spans="1:8">
      <c r="A17" s="214" t="s">
        <v>115</v>
      </c>
      <c r="B17" s="208">
        <v>2023</v>
      </c>
      <c r="C17" s="209"/>
      <c r="D17" s="209" t="s">
        <v>237</v>
      </c>
      <c r="E17" s="209"/>
      <c r="F17" s="209"/>
      <c r="G17" s="209"/>
      <c r="H17" s="209" t="s">
        <v>265</v>
      </c>
    </row>
    <row r="18" spans="1:8">
      <c r="A18" s="214" t="s">
        <v>17</v>
      </c>
      <c r="B18" s="208">
        <v>2023</v>
      </c>
      <c r="C18" s="209"/>
      <c r="D18" s="209"/>
      <c r="E18" s="209" t="s">
        <v>236</v>
      </c>
      <c r="F18" s="209"/>
      <c r="G18" s="209"/>
      <c r="H18" s="209"/>
    </row>
    <row r="19" spans="1:8">
      <c r="A19" s="214" t="s">
        <v>70</v>
      </c>
      <c r="B19" s="208">
        <v>2023</v>
      </c>
      <c r="C19" s="209"/>
      <c r="D19" s="209"/>
      <c r="E19" s="209"/>
      <c r="F19" s="209" t="s">
        <v>238</v>
      </c>
      <c r="G19" s="209"/>
      <c r="H19" s="209"/>
    </row>
    <row r="20" spans="1:8">
      <c r="A20" s="214" t="s">
        <v>190</v>
      </c>
      <c r="B20" s="208">
        <v>2023</v>
      </c>
      <c r="C20" s="209"/>
      <c r="D20" s="209"/>
      <c r="E20" s="209"/>
      <c r="F20" s="209"/>
      <c r="G20" s="209" t="s">
        <v>263</v>
      </c>
      <c r="H20" s="209"/>
    </row>
    <row r="21" spans="1:8">
      <c r="A21" s="214" t="s">
        <v>18</v>
      </c>
      <c r="B21" s="208">
        <v>2023</v>
      </c>
      <c r="C21" s="212"/>
      <c r="D21" s="212"/>
      <c r="E21" s="212" t="s">
        <v>236</v>
      </c>
      <c r="F21" s="209"/>
      <c r="G21" s="209"/>
      <c r="H21" s="209"/>
    </row>
    <row r="22" spans="1:8">
      <c r="A22" s="214" t="s">
        <v>19</v>
      </c>
      <c r="B22" s="208">
        <v>2023</v>
      </c>
      <c r="C22" s="212"/>
      <c r="D22" s="212"/>
      <c r="E22" s="212" t="s">
        <v>236</v>
      </c>
      <c r="F22" s="209"/>
      <c r="G22" s="209"/>
      <c r="H22" s="209"/>
    </row>
    <row r="23" spans="1:8">
      <c r="A23" s="214" t="s">
        <v>81</v>
      </c>
      <c r="B23" s="208">
        <v>2023</v>
      </c>
      <c r="C23" s="212"/>
      <c r="D23" s="212"/>
      <c r="E23" s="212" t="s">
        <v>236</v>
      </c>
      <c r="F23" s="209"/>
      <c r="G23" s="209"/>
      <c r="H23" s="209"/>
    </row>
    <row r="24" spans="1:8">
      <c r="A24" s="214" t="s">
        <v>85</v>
      </c>
      <c r="B24" s="208">
        <v>2023</v>
      </c>
      <c r="C24" s="209"/>
      <c r="D24" s="213" t="s">
        <v>237</v>
      </c>
      <c r="E24" s="209"/>
      <c r="F24" s="209"/>
      <c r="G24" s="209"/>
      <c r="H24" s="209"/>
    </row>
    <row r="25" spans="1:8">
      <c r="A25" s="214" t="s">
        <v>20</v>
      </c>
      <c r="B25" s="208">
        <v>2023</v>
      </c>
      <c r="C25" s="212"/>
      <c r="D25" s="212" t="s">
        <v>258</v>
      </c>
      <c r="E25" s="212"/>
      <c r="F25" s="209" t="s">
        <v>238</v>
      </c>
      <c r="G25" s="209"/>
      <c r="H25" s="209"/>
    </row>
    <row r="26" spans="1:8">
      <c r="A26" s="214" t="s">
        <v>266</v>
      </c>
      <c r="B26" s="208">
        <v>2023</v>
      </c>
      <c r="C26" s="209"/>
      <c r="D26" s="209" t="s">
        <v>237</v>
      </c>
      <c r="E26" s="209"/>
      <c r="F26" s="209" t="s">
        <v>238</v>
      </c>
      <c r="G26" s="209"/>
      <c r="H26" s="209" t="s">
        <v>265</v>
      </c>
    </row>
    <row r="27" spans="1:8">
      <c r="A27" s="214" t="s">
        <v>25</v>
      </c>
      <c r="B27" s="208">
        <v>2023</v>
      </c>
      <c r="C27" s="212"/>
      <c r="D27" s="212"/>
      <c r="E27" s="212" t="s">
        <v>236</v>
      </c>
      <c r="F27" s="209"/>
      <c r="G27" s="209"/>
      <c r="H27" s="209"/>
    </row>
    <row r="28" spans="1:8">
      <c r="A28" s="214" t="s">
        <v>124</v>
      </c>
      <c r="B28" s="208">
        <v>2023</v>
      </c>
      <c r="C28" s="212"/>
      <c r="D28" s="212"/>
      <c r="E28" s="212" t="s">
        <v>236</v>
      </c>
      <c r="F28" s="209"/>
      <c r="G28" s="209"/>
      <c r="H28" s="209"/>
    </row>
    <row r="29" spans="1:8">
      <c r="A29" s="214" t="s">
        <v>202</v>
      </c>
      <c r="B29" s="208">
        <v>2023</v>
      </c>
      <c r="C29" s="209"/>
      <c r="D29" s="209"/>
      <c r="E29" s="209" t="s">
        <v>236</v>
      </c>
      <c r="F29" s="209"/>
      <c r="G29" s="209"/>
      <c r="H29" s="209"/>
    </row>
    <row r="30" spans="1:8">
      <c r="A30" s="214" t="s">
        <v>262</v>
      </c>
      <c r="B30" s="208">
        <v>2023</v>
      </c>
      <c r="C30" s="212"/>
      <c r="D30" s="212"/>
      <c r="E30" s="212" t="s">
        <v>236</v>
      </c>
      <c r="F30" s="209"/>
      <c r="G30" s="209"/>
      <c r="H30" s="209"/>
    </row>
  </sheetData>
  <sortState xmlns:xlrd2="http://schemas.microsoft.com/office/spreadsheetml/2017/richdata2" ref="A3:H30">
    <sortCondition ref="A3:A30"/>
  </sortState>
  <phoneticPr fontId="57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2C18F-6D47-48D9-AE69-A40886B95BD8}">
  <sheetPr>
    <tabColor theme="2" tint="-0.249977111117893"/>
  </sheetPr>
  <dimension ref="A2:G25"/>
  <sheetViews>
    <sheetView workbookViewId="0">
      <selection activeCell="K11" sqref="K11"/>
    </sheetView>
  </sheetViews>
  <sheetFormatPr defaultRowHeight="13.2"/>
  <cols>
    <col min="1" max="1" width="5.6640625" customWidth="1"/>
    <col min="2" max="2" width="26.88671875" customWidth="1"/>
    <col min="3" max="3" width="10.33203125" customWidth="1"/>
    <col min="4" max="4" width="10" style="27" customWidth="1"/>
    <col min="5" max="5" width="32.6640625" style="28" customWidth="1"/>
    <col min="6" max="6" width="0.109375" customWidth="1"/>
    <col min="254" max="254" width="5" customWidth="1"/>
    <col min="255" max="255" width="27.109375" customWidth="1"/>
    <col min="257" max="257" width="13.88671875" customWidth="1"/>
    <col min="258" max="258" width="32" customWidth="1"/>
    <col min="510" max="510" width="5" customWidth="1"/>
    <col min="511" max="511" width="27.109375" customWidth="1"/>
    <col min="513" max="513" width="13.88671875" customWidth="1"/>
    <col min="514" max="514" width="32" customWidth="1"/>
    <col min="766" max="766" width="5" customWidth="1"/>
    <col min="767" max="767" width="27.109375" customWidth="1"/>
    <col min="769" max="769" width="13.88671875" customWidth="1"/>
    <col min="770" max="770" width="32" customWidth="1"/>
    <col min="1022" max="1022" width="5" customWidth="1"/>
    <col min="1023" max="1023" width="27.109375" customWidth="1"/>
    <col min="1025" max="1025" width="13.88671875" customWidth="1"/>
    <col min="1026" max="1026" width="32" customWidth="1"/>
    <col min="1278" max="1278" width="5" customWidth="1"/>
    <col min="1279" max="1279" width="27.109375" customWidth="1"/>
    <col min="1281" max="1281" width="13.88671875" customWidth="1"/>
    <col min="1282" max="1282" width="32" customWidth="1"/>
    <col min="1534" max="1534" width="5" customWidth="1"/>
    <col min="1535" max="1535" width="27.109375" customWidth="1"/>
    <col min="1537" max="1537" width="13.88671875" customWidth="1"/>
    <col min="1538" max="1538" width="32" customWidth="1"/>
    <col min="1790" max="1790" width="5" customWidth="1"/>
    <col min="1791" max="1791" width="27.109375" customWidth="1"/>
    <col min="1793" max="1793" width="13.88671875" customWidth="1"/>
    <col min="1794" max="1794" width="32" customWidth="1"/>
    <col min="2046" max="2046" width="5" customWidth="1"/>
    <col min="2047" max="2047" width="27.109375" customWidth="1"/>
    <col min="2049" max="2049" width="13.88671875" customWidth="1"/>
    <col min="2050" max="2050" width="32" customWidth="1"/>
    <col min="2302" max="2302" width="5" customWidth="1"/>
    <col min="2303" max="2303" width="27.109375" customWidth="1"/>
    <col min="2305" max="2305" width="13.88671875" customWidth="1"/>
    <col min="2306" max="2306" width="32" customWidth="1"/>
    <col min="2558" max="2558" width="5" customWidth="1"/>
    <col min="2559" max="2559" width="27.109375" customWidth="1"/>
    <col min="2561" max="2561" width="13.88671875" customWidth="1"/>
    <col min="2562" max="2562" width="32" customWidth="1"/>
    <col min="2814" max="2814" width="5" customWidth="1"/>
    <col min="2815" max="2815" width="27.109375" customWidth="1"/>
    <col min="2817" max="2817" width="13.88671875" customWidth="1"/>
    <col min="2818" max="2818" width="32" customWidth="1"/>
    <col min="3070" max="3070" width="5" customWidth="1"/>
    <col min="3071" max="3071" width="27.109375" customWidth="1"/>
    <col min="3073" max="3073" width="13.88671875" customWidth="1"/>
    <col min="3074" max="3074" width="32" customWidth="1"/>
    <col min="3326" max="3326" width="5" customWidth="1"/>
    <col min="3327" max="3327" width="27.109375" customWidth="1"/>
    <col min="3329" max="3329" width="13.88671875" customWidth="1"/>
    <col min="3330" max="3330" width="32" customWidth="1"/>
    <col min="3582" max="3582" width="5" customWidth="1"/>
    <col min="3583" max="3583" width="27.109375" customWidth="1"/>
    <col min="3585" max="3585" width="13.88671875" customWidth="1"/>
    <col min="3586" max="3586" width="32" customWidth="1"/>
    <col min="3838" max="3838" width="5" customWidth="1"/>
    <col min="3839" max="3839" width="27.109375" customWidth="1"/>
    <col min="3841" max="3841" width="13.88671875" customWidth="1"/>
    <col min="3842" max="3842" width="32" customWidth="1"/>
    <col min="4094" max="4094" width="5" customWidth="1"/>
    <col min="4095" max="4095" width="27.109375" customWidth="1"/>
    <col min="4097" max="4097" width="13.88671875" customWidth="1"/>
    <col min="4098" max="4098" width="32" customWidth="1"/>
    <col min="4350" max="4350" width="5" customWidth="1"/>
    <col min="4351" max="4351" width="27.109375" customWidth="1"/>
    <col min="4353" max="4353" width="13.88671875" customWidth="1"/>
    <col min="4354" max="4354" width="32" customWidth="1"/>
    <col min="4606" max="4606" width="5" customWidth="1"/>
    <col min="4607" max="4607" width="27.109375" customWidth="1"/>
    <col min="4609" max="4609" width="13.88671875" customWidth="1"/>
    <col min="4610" max="4610" width="32" customWidth="1"/>
    <col min="4862" max="4862" width="5" customWidth="1"/>
    <col min="4863" max="4863" width="27.109375" customWidth="1"/>
    <col min="4865" max="4865" width="13.88671875" customWidth="1"/>
    <col min="4866" max="4866" width="32" customWidth="1"/>
    <col min="5118" max="5118" width="5" customWidth="1"/>
    <col min="5119" max="5119" width="27.109375" customWidth="1"/>
    <col min="5121" max="5121" width="13.88671875" customWidth="1"/>
    <col min="5122" max="5122" width="32" customWidth="1"/>
    <col min="5374" max="5374" width="5" customWidth="1"/>
    <col min="5375" max="5375" width="27.109375" customWidth="1"/>
    <col min="5377" max="5377" width="13.88671875" customWidth="1"/>
    <col min="5378" max="5378" width="32" customWidth="1"/>
    <col min="5630" max="5630" width="5" customWidth="1"/>
    <col min="5631" max="5631" width="27.109375" customWidth="1"/>
    <col min="5633" max="5633" width="13.88671875" customWidth="1"/>
    <col min="5634" max="5634" width="32" customWidth="1"/>
    <col min="5886" max="5886" width="5" customWidth="1"/>
    <col min="5887" max="5887" width="27.109375" customWidth="1"/>
    <col min="5889" max="5889" width="13.88671875" customWidth="1"/>
    <col min="5890" max="5890" width="32" customWidth="1"/>
    <col min="6142" max="6142" width="5" customWidth="1"/>
    <col min="6143" max="6143" width="27.109375" customWidth="1"/>
    <col min="6145" max="6145" width="13.88671875" customWidth="1"/>
    <col min="6146" max="6146" width="32" customWidth="1"/>
    <col min="6398" max="6398" width="5" customWidth="1"/>
    <col min="6399" max="6399" width="27.109375" customWidth="1"/>
    <col min="6401" max="6401" width="13.88671875" customWidth="1"/>
    <col min="6402" max="6402" width="32" customWidth="1"/>
    <col min="6654" max="6654" width="5" customWidth="1"/>
    <col min="6655" max="6655" width="27.109375" customWidth="1"/>
    <col min="6657" max="6657" width="13.88671875" customWidth="1"/>
    <col min="6658" max="6658" width="32" customWidth="1"/>
    <col min="6910" max="6910" width="5" customWidth="1"/>
    <col min="6911" max="6911" width="27.109375" customWidth="1"/>
    <col min="6913" max="6913" width="13.88671875" customWidth="1"/>
    <col min="6914" max="6914" width="32" customWidth="1"/>
    <col min="7166" max="7166" width="5" customWidth="1"/>
    <col min="7167" max="7167" width="27.109375" customWidth="1"/>
    <col min="7169" max="7169" width="13.88671875" customWidth="1"/>
    <col min="7170" max="7170" width="32" customWidth="1"/>
    <col min="7422" max="7422" width="5" customWidth="1"/>
    <col min="7423" max="7423" width="27.109375" customWidth="1"/>
    <col min="7425" max="7425" width="13.88671875" customWidth="1"/>
    <col min="7426" max="7426" width="32" customWidth="1"/>
    <col min="7678" max="7678" width="5" customWidth="1"/>
    <col min="7679" max="7679" width="27.109375" customWidth="1"/>
    <col min="7681" max="7681" width="13.88671875" customWidth="1"/>
    <col min="7682" max="7682" width="32" customWidth="1"/>
    <col min="7934" max="7934" width="5" customWidth="1"/>
    <col min="7935" max="7935" width="27.109375" customWidth="1"/>
    <col min="7937" max="7937" width="13.88671875" customWidth="1"/>
    <col min="7938" max="7938" width="32" customWidth="1"/>
    <col min="8190" max="8190" width="5" customWidth="1"/>
    <col min="8191" max="8191" width="27.109375" customWidth="1"/>
    <col min="8193" max="8193" width="13.88671875" customWidth="1"/>
    <col min="8194" max="8194" width="32" customWidth="1"/>
    <col min="8446" max="8446" width="5" customWidth="1"/>
    <col min="8447" max="8447" width="27.109375" customWidth="1"/>
    <col min="8449" max="8449" width="13.88671875" customWidth="1"/>
    <col min="8450" max="8450" width="32" customWidth="1"/>
    <col min="8702" max="8702" width="5" customWidth="1"/>
    <col min="8703" max="8703" width="27.109375" customWidth="1"/>
    <col min="8705" max="8705" width="13.88671875" customWidth="1"/>
    <col min="8706" max="8706" width="32" customWidth="1"/>
    <col min="8958" max="8958" width="5" customWidth="1"/>
    <col min="8959" max="8959" width="27.109375" customWidth="1"/>
    <col min="8961" max="8961" width="13.88671875" customWidth="1"/>
    <col min="8962" max="8962" width="32" customWidth="1"/>
    <col min="9214" max="9214" width="5" customWidth="1"/>
    <col min="9215" max="9215" width="27.109375" customWidth="1"/>
    <col min="9217" max="9217" width="13.88671875" customWidth="1"/>
    <col min="9218" max="9218" width="32" customWidth="1"/>
    <col min="9470" max="9470" width="5" customWidth="1"/>
    <col min="9471" max="9471" width="27.109375" customWidth="1"/>
    <col min="9473" max="9473" width="13.88671875" customWidth="1"/>
    <col min="9474" max="9474" width="32" customWidth="1"/>
    <col min="9726" max="9726" width="5" customWidth="1"/>
    <col min="9727" max="9727" width="27.109375" customWidth="1"/>
    <col min="9729" max="9729" width="13.88671875" customWidth="1"/>
    <col min="9730" max="9730" width="32" customWidth="1"/>
    <col min="9982" max="9982" width="5" customWidth="1"/>
    <col min="9983" max="9983" width="27.109375" customWidth="1"/>
    <col min="9985" max="9985" width="13.88671875" customWidth="1"/>
    <col min="9986" max="9986" width="32" customWidth="1"/>
    <col min="10238" max="10238" width="5" customWidth="1"/>
    <col min="10239" max="10239" width="27.109375" customWidth="1"/>
    <col min="10241" max="10241" width="13.88671875" customWidth="1"/>
    <col min="10242" max="10242" width="32" customWidth="1"/>
    <col min="10494" max="10494" width="5" customWidth="1"/>
    <col min="10495" max="10495" width="27.109375" customWidth="1"/>
    <col min="10497" max="10497" width="13.88671875" customWidth="1"/>
    <col min="10498" max="10498" width="32" customWidth="1"/>
    <col min="10750" max="10750" width="5" customWidth="1"/>
    <col min="10751" max="10751" width="27.109375" customWidth="1"/>
    <col min="10753" max="10753" width="13.88671875" customWidth="1"/>
    <col min="10754" max="10754" width="32" customWidth="1"/>
    <col min="11006" max="11006" width="5" customWidth="1"/>
    <col min="11007" max="11007" width="27.109375" customWidth="1"/>
    <col min="11009" max="11009" width="13.88671875" customWidth="1"/>
    <col min="11010" max="11010" width="32" customWidth="1"/>
    <col min="11262" max="11262" width="5" customWidth="1"/>
    <col min="11263" max="11263" width="27.109375" customWidth="1"/>
    <col min="11265" max="11265" width="13.88671875" customWidth="1"/>
    <col min="11266" max="11266" width="32" customWidth="1"/>
    <col min="11518" max="11518" width="5" customWidth="1"/>
    <col min="11519" max="11519" width="27.109375" customWidth="1"/>
    <col min="11521" max="11521" width="13.88671875" customWidth="1"/>
    <col min="11522" max="11522" width="32" customWidth="1"/>
    <col min="11774" max="11774" width="5" customWidth="1"/>
    <col min="11775" max="11775" width="27.109375" customWidth="1"/>
    <col min="11777" max="11777" width="13.88671875" customWidth="1"/>
    <col min="11778" max="11778" width="32" customWidth="1"/>
    <col min="12030" max="12030" width="5" customWidth="1"/>
    <col min="12031" max="12031" width="27.109375" customWidth="1"/>
    <col min="12033" max="12033" width="13.88671875" customWidth="1"/>
    <col min="12034" max="12034" width="32" customWidth="1"/>
    <col min="12286" max="12286" width="5" customWidth="1"/>
    <col min="12287" max="12287" width="27.109375" customWidth="1"/>
    <col min="12289" max="12289" width="13.88671875" customWidth="1"/>
    <col min="12290" max="12290" width="32" customWidth="1"/>
    <col min="12542" max="12542" width="5" customWidth="1"/>
    <col min="12543" max="12543" width="27.109375" customWidth="1"/>
    <col min="12545" max="12545" width="13.88671875" customWidth="1"/>
    <col min="12546" max="12546" width="32" customWidth="1"/>
    <col min="12798" max="12798" width="5" customWidth="1"/>
    <col min="12799" max="12799" width="27.109375" customWidth="1"/>
    <col min="12801" max="12801" width="13.88671875" customWidth="1"/>
    <col min="12802" max="12802" width="32" customWidth="1"/>
    <col min="13054" max="13054" width="5" customWidth="1"/>
    <col min="13055" max="13055" width="27.109375" customWidth="1"/>
    <col min="13057" max="13057" width="13.88671875" customWidth="1"/>
    <col min="13058" max="13058" width="32" customWidth="1"/>
    <col min="13310" max="13310" width="5" customWidth="1"/>
    <col min="13311" max="13311" width="27.109375" customWidth="1"/>
    <col min="13313" max="13313" width="13.88671875" customWidth="1"/>
    <col min="13314" max="13314" width="32" customWidth="1"/>
    <col min="13566" max="13566" width="5" customWidth="1"/>
    <col min="13567" max="13567" width="27.109375" customWidth="1"/>
    <col min="13569" max="13569" width="13.88671875" customWidth="1"/>
    <col min="13570" max="13570" width="32" customWidth="1"/>
    <col min="13822" max="13822" width="5" customWidth="1"/>
    <col min="13823" max="13823" width="27.109375" customWidth="1"/>
    <col min="13825" max="13825" width="13.88671875" customWidth="1"/>
    <col min="13826" max="13826" width="32" customWidth="1"/>
    <col min="14078" max="14078" width="5" customWidth="1"/>
    <col min="14079" max="14079" width="27.109375" customWidth="1"/>
    <col min="14081" max="14081" width="13.88671875" customWidth="1"/>
    <col min="14082" max="14082" width="32" customWidth="1"/>
    <col min="14334" max="14334" width="5" customWidth="1"/>
    <col min="14335" max="14335" width="27.109375" customWidth="1"/>
    <col min="14337" max="14337" width="13.88671875" customWidth="1"/>
    <col min="14338" max="14338" width="32" customWidth="1"/>
    <col min="14590" max="14590" width="5" customWidth="1"/>
    <col min="14591" max="14591" width="27.109375" customWidth="1"/>
    <col min="14593" max="14593" width="13.88671875" customWidth="1"/>
    <col min="14594" max="14594" width="32" customWidth="1"/>
    <col min="14846" max="14846" width="5" customWidth="1"/>
    <col min="14847" max="14847" width="27.109375" customWidth="1"/>
    <col min="14849" max="14849" width="13.88671875" customWidth="1"/>
    <col min="14850" max="14850" width="32" customWidth="1"/>
    <col min="15102" max="15102" width="5" customWidth="1"/>
    <col min="15103" max="15103" width="27.109375" customWidth="1"/>
    <col min="15105" max="15105" width="13.88671875" customWidth="1"/>
    <col min="15106" max="15106" width="32" customWidth="1"/>
    <col min="15358" max="15358" width="5" customWidth="1"/>
    <col min="15359" max="15359" width="27.109375" customWidth="1"/>
    <col min="15361" max="15361" width="13.88671875" customWidth="1"/>
    <col min="15362" max="15362" width="32" customWidth="1"/>
    <col min="15614" max="15614" width="5" customWidth="1"/>
    <col min="15615" max="15615" width="27.109375" customWidth="1"/>
    <col min="15617" max="15617" width="13.88671875" customWidth="1"/>
    <col min="15618" max="15618" width="32" customWidth="1"/>
    <col min="15870" max="15870" width="5" customWidth="1"/>
    <col min="15871" max="15871" width="27.109375" customWidth="1"/>
    <col min="15873" max="15873" width="13.88671875" customWidth="1"/>
    <col min="15874" max="15874" width="32" customWidth="1"/>
    <col min="16126" max="16126" width="5" customWidth="1"/>
    <col min="16127" max="16127" width="27.109375" customWidth="1"/>
    <col min="16129" max="16129" width="13.88671875" customWidth="1"/>
    <col min="16130" max="16130" width="32" customWidth="1"/>
  </cols>
  <sheetData>
    <row r="2" spans="1:7" ht="41.4" customHeight="1" thickBot="1">
      <c r="A2" s="778" t="s">
        <v>316</v>
      </c>
      <c r="B2" s="778"/>
      <c r="C2" s="778"/>
      <c r="D2" s="778"/>
      <c r="E2" s="778"/>
    </row>
    <row r="3" spans="1:7" ht="16.2" thickBot="1">
      <c r="A3" s="779" t="s">
        <v>136</v>
      </c>
      <c r="B3" s="782" t="s">
        <v>137</v>
      </c>
      <c r="C3" s="785" t="s">
        <v>138</v>
      </c>
      <c r="D3" s="786"/>
      <c r="E3" s="786" t="s">
        <v>2</v>
      </c>
      <c r="F3" s="686"/>
    </row>
    <row r="4" spans="1:7" ht="13.8" thickBot="1">
      <c r="A4" s="780"/>
      <c r="B4" s="783"/>
      <c r="C4" s="787"/>
      <c r="D4" s="788"/>
      <c r="E4" s="789"/>
      <c r="F4" s="791" t="s">
        <v>2</v>
      </c>
    </row>
    <row r="5" spans="1:7" ht="16.2" thickBot="1">
      <c r="A5" s="781"/>
      <c r="B5" s="784"/>
      <c r="C5" s="24" t="s">
        <v>43</v>
      </c>
      <c r="D5" s="25" t="s">
        <v>141</v>
      </c>
      <c r="E5" s="790"/>
      <c r="F5" s="792"/>
    </row>
    <row r="6" spans="1:7" ht="24">
      <c r="A6" s="263">
        <f t="shared" ref="A6:A24" si="0">A5+1</f>
        <v>1</v>
      </c>
      <c r="B6" s="441" t="s">
        <v>49</v>
      </c>
      <c r="C6" s="444"/>
      <c r="D6" s="445">
        <v>1E-3</v>
      </c>
      <c r="E6" s="446" t="s">
        <v>632</v>
      </c>
      <c r="F6" s="251"/>
    </row>
    <row r="7" spans="1:7" ht="15.6">
      <c r="A7" s="26">
        <f t="shared" si="0"/>
        <v>2</v>
      </c>
      <c r="B7" s="443" t="s">
        <v>83</v>
      </c>
      <c r="C7" s="429">
        <v>9</v>
      </c>
      <c r="D7" s="255">
        <v>1.52E-2</v>
      </c>
      <c r="E7" s="337" t="s">
        <v>506</v>
      </c>
      <c r="F7" s="447"/>
    </row>
    <row r="8" spans="1:7" ht="15.6">
      <c r="A8" s="26">
        <f t="shared" si="0"/>
        <v>3</v>
      </c>
      <c r="B8" s="252" t="s">
        <v>194</v>
      </c>
      <c r="C8" s="430">
        <v>7</v>
      </c>
      <c r="D8" s="255">
        <v>7.7000000000000002E-3</v>
      </c>
      <c r="E8" s="337" t="s">
        <v>506</v>
      </c>
      <c r="F8" s="257"/>
    </row>
    <row r="9" spans="1:7" ht="15.6">
      <c r="A9" s="26">
        <f t="shared" si="0"/>
        <v>4</v>
      </c>
      <c r="B9" s="252" t="s">
        <v>23</v>
      </c>
      <c r="C9" s="430">
        <v>9</v>
      </c>
      <c r="D9" s="255">
        <v>9.9000000000000008E-3</v>
      </c>
      <c r="E9" s="337" t="s">
        <v>506</v>
      </c>
      <c r="F9" s="256"/>
    </row>
    <row r="10" spans="1:7" ht="15.6">
      <c r="A10" s="26">
        <f t="shared" si="0"/>
        <v>5</v>
      </c>
      <c r="B10" s="442" t="s">
        <v>91</v>
      </c>
      <c r="C10" s="430">
        <v>11</v>
      </c>
      <c r="D10" s="255">
        <f>0.0121</f>
        <v>1.21E-2</v>
      </c>
      <c r="E10" s="337" t="s">
        <v>506</v>
      </c>
    </row>
    <row r="11" spans="1:7" ht="16.2" thickBot="1">
      <c r="A11" s="372"/>
      <c r="B11" s="373" t="s">
        <v>318</v>
      </c>
      <c r="C11" s="431">
        <f>SUM(C6:C10)</f>
        <v>36</v>
      </c>
      <c r="D11" s="371">
        <f>SUM(D6:D10)</f>
        <v>4.5899999999999996E-2</v>
      </c>
      <c r="E11" s="374"/>
    </row>
    <row r="12" spans="1:7" ht="15.6">
      <c r="A12" s="329"/>
      <c r="B12" s="330"/>
      <c r="C12" s="331"/>
      <c r="D12" s="332"/>
      <c r="E12" s="333"/>
    </row>
    <row r="13" spans="1:7" ht="22.2" customHeight="1" thickBot="1">
      <c r="A13" s="298" t="s">
        <v>301</v>
      </c>
      <c r="B13" s="334" t="s">
        <v>317</v>
      </c>
      <c r="C13" s="334"/>
      <c r="D13" s="334"/>
      <c r="E13" s="334"/>
      <c r="F13" s="35"/>
      <c r="G13" s="35"/>
    </row>
    <row r="14" spans="1:7" ht="16.2" thickBot="1">
      <c r="A14" s="320"/>
      <c r="B14" s="321" t="s">
        <v>298</v>
      </c>
      <c r="C14" s="322" t="s">
        <v>43</v>
      </c>
      <c r="D14" s="323"/>
      <c r="E14" s="324"/>
    </row>
    <row r="15" spans="1:7" ht="15.6">
      <c r="A15" s="147">
        <v>1</v>
      </c>
      <c r="B15" s="254" t="s">
        <v>457</v>
      </c>
      <c r="C15" s="314">
        <v>10</v>
      </c>
      <c r="D15" s="253"/>
      <c r="E15" s="259" t="s">
        <v>459</v>
      </c>
    </row>
    <row r="16" spans="1:7" ht="16.2" thickBot="1">
      <c r="A16" s="26">
        <f t="shared" si="0"/>
        <v>2</v>
      </c>
      <c r="B16" s="448" t="s">
        <v>83</v>
      </c>
      <c r="C16" s="314">
        <v>16</v>
      </c>
      <c r="D16" s="260"/>
      <c r="E16" s="317" t="s">
        <v>519</v>
      </c>
      <c r="F16" s="195"/>
      <c r="G16" s="195"/>
    </row>
    <row r="17" spans="1:7" s="195" customFormat="1" ht="16.2" hidden="1" thickBot="1">
      <c r="A17" s="26">
        <f t="shared" si="0"/>
        <v>3</v>
      </c>
      <c r="B17" s="261"/>
      <c r="C17" s="314"/>
      <c r="D17" s="255"/>
      <c r="E17" s="316"/>
      <c r="F17"/>
      <c r="G17"/>
    </row>
    <row r="18" spans="1:7" ht="16.2" hidden="1" thickBot="1">
      <c r="A18" s="26">
        <f t="shared" si="0"/>
        <v>4</v>
      </c>
      <c r="B18" s="261"/>
      <c r="C18" s="314"/>
      <c r="D18" s="255"/>
      <c r="E18" s="316"/>
    </row>
    <row r="19" spans="1:7" ht="16.2" hidden="1" thickBot="1">
      <c r="A19" s="26">
        <f t="shared" si="0"/>
        <v>5</v>
      </c>
      <c r="B19" s="262"/>
      <c r="C19" s="314"/>
      <c r="D19" s="255"/>
      <c r="E19" s="316"/>
    </row>
    <row r="20" spans="1:7" ht="16.2" hidden="1" thickBot="1">
      <c r="A20" s="26">
        <f t="shared" si="0"/>
        <v>6</v>
      </c>
      <c r="B20" s="262"/>
      <c r="C20" s="314"/>
      <c r="D20" s="255"/>
      <c r="E20" s="259"/>
    </row>
    <row r="21" spans="1:7" ht="16.2" hidden="1" thickBot="1">
      <c r="A21" s="26">
        <f t="shared" si="0"/>
        <v>7</v>
      </c>
      <c r="B21" s="262"/>
      <c r="C21" s="314"/>
      <c r="D21" s="255"/>
      <c r="E21" s="259"/>
    </row>
    <row r="22" spans="1:7" ht="16.2" hidden="1" thickBot="1">
      <c r="A22" s="26">
        <f t="shared" si="0"/>
        <v>8</v>
      </c>
      <c r="B22" s="335"/>
      <c r="C22" s="336"/>
      <c r="D22" s="255"/>
      <c r="E22" s="337"/>
    </row>
    <row r="23" spans="1:7" ht="16.2" hidden="1" thickBot="1">
      <c r="A23" s="26">
        <f t="shared" si="0"/>
        <v>9</v>
      </c>
      <c r="B23" s="335"/>
      <c r="C23" s="336"/>
      <c r="D23" s="255"/>
      <c r="E23" s="337"/>
    </row>
    <row r="24" spans="1:7" ht="16.2" hidden="1" thickBot="1">
      <c r="A24" s="26">
        <f t="shared" si="0"/>
        <v>10</v>
      </c>
      <c r="C24" s="315"/>
      <c r="D24" s="258"/>
      <c r="E24" s="318"/>
    </row>
    <row r="25" spans="1:7" ht="16.2" thickBot="1">
      <c r="A25" s="135"/>
      <c r="B25" s="186" t="s">
        <v>318</v>
      </c>
      <c r="C25" s="187">
        <f>SUM(C15:C24)</f>
        <v>26</v>
      </c>
      <c r="D25" s="148">
        <f>SUM(D15:D24)</f>
        <v>0</v>
      </c>
      <c r="E25" s="148"/>
    </row>
  </sheetData>
  <sortState xmlns:xlrd2="http://schemas.microsoft.com/office/spreadsheetml/2017/richdata2" ref="B15:G18">
    <sortCondition ref="B15:B18"/>
  </sortState>
  <mergeCells count="6">
    <mergeCell ref="F4:F5"/>
    <mergeCell ref="A2:E2"/>
    <mergeCell ref="A3:A5"/>
    <mergeCell ref="B3:B5"/>
    <mergeCell ref="C3:D4"/>
    <mergeCell ref="E3:E5"/>
  </mergeCells>
  <phoneticPr fontId="57" type="noConversion"/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103F6-C49F-4D6F-97CB-05B58D642DC3}">
  <sheetPr>
    <tabColor theme="2" tint="-0.249977111117893"/>
  </sheetPr>
  <dimension ref="A1:I27"/>
  <sheetViews>
    <sheetView topLeftCell="B7" zoomScale="110" zoomScaleNormal="110" workbookViewId="0">
      <selection activeCell="I15" sqref="I15"/>
    </sheetView>
  </sheetViews>
  <sheetFormatPr defaultRowHeight="13.2"/>
  <cols>
    <col min="1" max="1" width="3.44140625" customWidth="1"/>
    <col min="2" max="2" width="5.33203125" customWidth="1"/>
    <col min="3" max="3" width="25.5546875" customWidth="1"/>
    <col min="4" max="4" width="9.77734375" customWidth="1"/>
    <col min="5" max="5" width="41.77734375" customWidth="1"/>
  </cols>
  <sheetData>
    <row r="1" spans="1:5" ht="15.75" customHeight="1">
      <c r="B1" s="23"/>
      <c r="C1" s="21"/>
      <c r="D1" s="41"/>
      <c r="E1" s="41"/>
    </row>
    <row r="3" spans="1:5" ht="15.6">
      <c r="B3" s="799" t="s">
        <v>319</v>
      </c>
      <c r="C3" s="799"/>
      <c r="D3" s="799"/>
      <c r="E3" s="799"/>
    </row>
    <row r="4" spans="1:5" ht="13.8" thickBot="1">
      <c r="B4" s="800" t="s">
        <v>135</v>
      </c>
      <c r="C4" s="800"/>
      <c r="D4" s="800"/>
      <c r="E4" s="800"/>
    </row>
    <row r="5" spans="1:5">
      <c r="B5" s="42" t="s">
        <v>162</v>
      </c>
      <c r="C5" s="793" t="s">
        <v>137</v>
      </c>
      <c r="D5" s="795" t="s">
        <v>156</v>
      </c>
      <c r="E5" s="797" t="s">
        <v>4</v>
      </c>
    </row>
    <row r="6" spans="1:5" ht="13.8" thickBot="1">
      <c r="B6" s="128" t="s">
        <v>163</v>
      </c>
      <c r="C6" s="794"/>
      <c r="D6" s="796"/>
      <c r="E6" s="798"/>
    </row>
    <row r="7" spans="1:5">
      <c r="B7" s="129">
        <v>1</v>
      </c>
      <c r="C7" s="325" t="s">
        <v>599</v>
      </c>
      <c r="D7" s="149">
        <v>5.0000000000000001E-4</v>
      </c>
      <c r="E7" s="205" t="s">
        <v>600</v>
      </c>
    </row>
    <row r="8" spans="1:5">
      <c r="B8" s="129">
        <f t="shared" ref="B8:B24" si="0">B7+1</f>
        <v>2</v>
      </c>
      <c r="C8" s="326" t="s">
        <v>47</v>
      </c>
      <c r="D8" s="197">
        <v>1E-3</v>
      </c>
      <c r="E8" s="664" t="s">
        <v>619</v>
      </c>
    </row>
    <row r="9" spans="1:5">
      <c r="A9" s="264"/>
      <c r="B9" s="129">
        <f t="shared" si="0"/>
        <v>3</v>
      </c>
      <c r="C9" s="326" t="s">
        <v>174</v>
      </c>
      <c r="D9" s="197">
        <f>0.0005+0.00072</f>
        <v>1.2200000000000002E-3</v>
      </c>
      <c r="E9" s="665" t="s">
        <v>623</v>
      </c>
    </row>
    <row r="10" spans="1:5">
      <c r="A10" s="264"/>
      <c r="B10" s="129">
        <f t="shared" si="0"/>
        <v>4</v>
      </c>
      <c r="C10" s="326" t="s">
        <v>626</v>
      </c>
      <c r="D10" s="197">
        <v>5.5999999999999999E-3</v>
      </c>
      <c r="E10" s="664" t="s">
        <v>627</v>
      </c>
    </row>
    <row r="11" spans="1:5">
      <c r="A11" s="264"/>
      <c r="B11" s="129">
        <f t="shared" si="0"/>
        <v>5</v>
      </c>
      <c r="C11" s="326" t="s">
        <v>425</v>
      </c>
      <c r="D11" s="197">
        <v>2E-3</v>
      </c>
      <c r="E11" s="664" t="s">
        <v>428</v>
      </c>
    </row>
    <row r="12" spans="1:5">
      <c r="A12" s="264" t="s">
        <v>247</v>
      </c>
      <c r="B12" s="129">
        <f t="shared" si="0"/>
        <v>6</v>
      </c>
      <c r="C12" s="326" t="s">
        <v>109</v>
      </c>
      <c r="D12" s="197">
        <v>5.0000000000000001E-4</v>
      </c>
      <c r="E12" s="664" t="s">
        <v>589</v>
      </c>
    </row>
    <row r="13" spans="1:5">
      <c r="A13" s="264"/>
      <c r="B13" s="129">
        <f t="shared" si="0"/>
        <v>7</v>
      </c>
      <c r="C13" s="326" t="s">
        <v>55</v>
      </c>
      <c r="D13" s="150">
        <v>1.5E-3</v>
      </c>
      <c r="E13" s="114" t="s">
        <v>406</v>
      </c>
    </row>
    <row r="14" spans="1:5">
      <c r="A14" s="264"/>
      <c r="B14" s="129">
        <f t="shared" si="0"/>
        <v>8</v>
      </c>
      <c r="C14" s="327" t="s">
        <v>180</v>
      </c>
      <c r="D14" s="150">
        <f>0.001+0.00216</f>
        <v>3.16E-3</v>
      </c>
      <c r="E14" s="114" t="s">
        <v>571</v>
      </c>
    </row>
    <row r="15" spans="1:5">
      <c r="A15" s="264" t="s">
        <v>247</v>
      </c>
      <c r="B15" s="129">
        <f t="shared" si="0"/>
        <v>9</v>
      </c>
      <c r="C15" s="327" t="s">
        <v>189</v>
      </c>
      <c r="D15" s="150">
        <v>5.0000000000000001E-4</v>
      </c>
      <c r="E15" s="114" t="s">
        <v>527</v>
      </c>
    </row>
    <row r="16" spans="1:5">
      <c r="A16" s="264"/>
      <c r="B16" s="129">
        <f t="shared" si="0"/>
        <v>10</v>
      </c>
      <c r="C16" s="327" t="s">
        <v>221</v>
      </c>
      <c r="D16" s="150">
        <v>3.0000000000000001E-3</v>
      </c>
      <c r="E16" s="114" t="s">
        <v>555</v>
      </c>
    </row>
    <row r="17" spans="2:5">
      <c r="B17" s="129">
        <f t="shared" si="0"/>
        <v>11</v>
      </c>
      <c r="C17" s="327" t="s">
        <v>394</v>
      </c>
      <c r="D17" s="150">
        <v>1E-3</v>
      </c>
      <c r="E17" s="666" t="s">
        <v>395</v>
      </c>
    </row>
    <row r="18" spans="2:5">
      <c r="B18" s="129">
        <f t="shared" si="0"/>
        <v>12</v>
      </c>
      <c r="C18" s="327" t="s">
        <v>473</v>
      </c>
      <c r="D18" s="150">
        <v>0.26300000000000001</v>
      </c>
      <c r="E18" s="666" t="s">
        <v>634</v>
      </c>
    </row>
    <row r="19" spans="2:5">
      <c r="B19" s="129">
        <f t="shared" si="0"/>
        <v>13</v>
      </c>
      <c r="C19" s="327" t="s">
        <v>118</v>
      </c>
      <c r="D19" s="150">
        <v>5.0000000000000001E-3</v>
      </c>
      <c r="E19" s="114" t="s">
        <v>442</v>
      </c>
    </row>
    <row r="20" spans="2:5">
      <c r="B20" s="129">
        <f t="shared" si="0"/>
        <v>14</v>
      </c>
      <c r="C20" s="327" t="s">
        <v>182</v>
      </c>
      <c r="D20" s="150">
        <v>5.0000000000000001E-4</v>
      </c>
      <c r="E20" s="114" t="s">
        <v>557</v>
      </c>
    </row>
    <row r="21" spans="2:5">
      <c r="B21" s="129">
        <f t="shared" si="0"/>
        <v>15</v>
      </c>
      <c r="C21" s="327" t="s">
        <v>121</v>
      </c>
      <c r="D21" s="150">
        <v>3.0000000000000001E-3</v>
      </c>
      <c r="E21" s="666" t="s">
        <v>342</v>
      </c>
    </row>
    <row r="22" spans="2:5">
      <c r="B22" s="129">
        <f t="shared" si="0"/>
        <v>16</v>
      </c>
      <c r="C22" s="327" t="s">
        <v>85</v>
      </c>
      <c r="D22" s="150">
        <v>1E-3</v>
      </c>
      <c r="E22" s="666" t="s">
        <v>343</v>
      </c>
    </row>
    <row r="23" spans="2:5">
      <c r="B23" s="129">
        <f t="shared" si="0"/>
        <v>17</v>
      </c>
      <c r="C23" s="327" t="s">
        <v>401</v>
      </c>
      <c r="D23" s="150">
        <v>1E-3</v>
      </c>
      <c r="E23" s="666" t="s">
        <v>402</v>
      </c>
    </row>
    <row r="24" spans="2:5" ht="13.8" thickBot="1">
      <c r="B24" s="129">
        <f t="shared" si="0"/>
        <v>18</v>
      </c>
      <c r="C24" s="327" t="s">
        <v>560</v>
      </c>
      <c r="D24" s="150">
        <v>2E-3</v>
      </c>
      <c r="E24" s="114" t="s">
        <v>563</v>
      </c>
    </row>
    <row r="25" spans="2:5" ht="13.8" thickBot="1">
      <c r="B25" s="130"/>
      <c r="C25" s="131" t="s">
        <v>212</v>
      </c>
      <c r="D25" s="132">
        <f>SUBTOTAL(9,D7:D24)</f>
        <v>0.29548000000000002</v>
      </c>
      <c r="E25" s="667"/>
    </row>
    <row r="27" spans="2:5">
      <c r="D27" s="30"/>
    </row>
  </sheetData>
  <autoFilter ref="C5:E27" xr:uid="{982103F6-C49F-4D6F-97CB-05B58D642DC3}"/>
  <sortState xmlns:xlrd2="http://schemas.microsoft.com/office/spreadsheetml/2017/richdata2" ref="C7:E24">
    <sortCondition ref="C7:C24"/>
  </sortState>
  <mergeCells count="5">
    <mergeCell ref="C5:C6"/>
    <mergeCell ref="D5:D6"/>
    <mergeCell ref="E5:E6"/>
    <mergeCell ref="B3:E3"/>
    <mergeCell ref="B4:E4"/>
  </mergeCells>
  <phoneticPr fontId="57" type="noConversion"/>
  <printOptions horizontalCentered="1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F0AC9-D99F-4243-86B9-92A8D4704A42}">
  <sheetPr>
    <tabColor rgb="FF00B0F0"/>
  </sheetPr>
  <dimension ref="B1:L72"/>
  <sheetViews>
    <sheetView showWhiteSpace="0" topLeftCell="B1" zoomScale="110" zoomScaleNormal="110" workbookViewId="0">
      <pane xSplit="2" ySplit="6" topLeftCell="D58" activePane="bottomRight" state="frozen"/>
      <selection activeCell="B1" sqref="B1"/>
      <selection pane="topRight" activeCell="D1" sqref="D1"/>
      <selection pane="bottomLeft" activeCell="B7" sqref="B7"/>
      <selection pane="bottomRight" activeCell="B58" sqref="B58:B68"/>
    </sheetView>
  </sheetViews>
  <sheetFormatPr defaultRowHeight="13.2"/>
  <cols>
    <col min="1" max="1" width="2.5546875" customWidth="1"/>
    <col min="2" max="2" width="5.109375" style="18" customWidth="1"/>
    <col min="3" max="3" width="22.33203125" customWidth="1"/>
    <col min="4" max="4" width="7.33203125" customWidth="1"/>
    <col min="5" max="5" width="7.33203125" style="18" customWidth="1"/>
    <col min="6" max="6" width="7.33203125" customWidth="1"/>
    <col min="7" max="7" width="7.33203125" style="18" customWidth="1"/>
    <col min="8" max="8" width="10.88671875" style="18" customWidth="1"/>
  </cols>
  <sheetData>
    <row r="1" spans="2:8" ht="31.8" customHeight="1">
      <c r="B1" s="50"/>
      <c r="C1" s="21"/>
      <c r="D1" s="21"/>
      <c r="E1" s="51"/>
      <c r="F1" s="801"/>
      <c r="G1" s="801"/>
      <c r="H1" s="801"/>
    </row>
    <row r="2" spans="2:8" ht="22.8" customHeight="1">
      <c r="C2" s="778" t="s">
        <v>320</v>
      </c>
      <c r="D2" s="778"/>
      <c r="E2" s="778"/>
      <c r="F2" s="778"/>
      <c r="G2" s="778"/>
      <c r="H2" s="778"/>
    </row>
    <row r="3" spans="2:8" ht="22.8" customHeight="1">
      <c r="C3" s="778"/>
      <c r="D3" s="778"/>
      <c r="E3" s="778"/>
      <c r="F3" s="778"/>
      <c r="G3" s="778"/>
      <c r="H3" s="778"/>
    </row>
    <row r="4" spans="2:8" ht="12" customHeight="1" thickBot="1"/>
    <row r="5" spans="2:8">
      <c r="B5" s="804" t="s">
        <v>168</v>
      </c>
      <c r="C5" s="806" t="s">
        <v>137</v>
      </c>
      <c r="D5" s="808" t="s">
        <v>169</v>
      </c>
      <c r="E5" s="810" t="s">
        <v>170</v>
      </c>
      <c r="F5" s="810" t="s">
        <v>171</v>
      </c>
      <c r="G5" s="802" t="s">
        <v>172</v>
      </c>
      <c r="H5" s="730" t="s">
        <v>173</v>
      </c>
    </row>
    <row r="6" spans="2:8" ht="13.8" thickBot="1">
      <c r="B6" s="805"/>
      <c r="C6" s="807"/>
      <c r="D6" s="809"/>
      <c r="E6" s="811"/>
      <c r="F6" s="811"/>
      <c r="G6" s="803"/>
      <c r="H6" s="732"/>
    </row>
    <row r="7" spans="2:8" ht="12" customHeight="1">
      <c r="B7" s="53">
        <v>1</v>
      </c>
      <c r="C7" s="52" t="s">
        <v>46</v>
      </c>
      <c r="D7" s="385"/>
      <c r="E7" s="386"/>
      <c r="F7" s="386"/>
      <c r="G7" s="387"/>
      <c r="H7" s="388">
        <f t="shared" ref="H7:H8" si="0">SUM(D7:G7)</f>
        <v>0</v>
      </c>
    </row>
    <row r="8" spans="2:8" ht="12" customHeight="1">
      <c r="B8" s="53">
        <f>1+B7</f>
        <v>2</v>
      </c>
      <c r="C8" s="54" t="s">
        <v>174</v>
      </c>
      <c r="D8" s="389"/>
      <c r="E8" s="390">
        <v>1</v>
      </c>
      <c r="F8" s="390"/>
      <c r="G8" s="391"/>
      <c r="H8" s="388">
        <f t="shared" si="0"/>
        <v>1</v>
      </c>
    </row>
    <row r="9" spans="2:8" ht="11.4" customHeight="1">
      <c r="B9" s="53">
        <f t="shared" ref="B9:B68" si="1">1+B8</f>
        <v>3</v>
      </c>
      <c r="C9" s="54" t="s">
        <v>48</v>
      </c>
      <c r="D9" s="389"/>
      <c r="E9" s="390">
        <v>3</v>
      </c>
      <c r="F9" s="390"/>
      <c r="G9" s="391"/>
      <c r="H9" s="388">
        <f>SUM(D9:G9)</f>
        <v>3</v>
      </c>
    </row>
    <row r="10" spans="2:8" ht="12" customHeight="1">
      <c r="B10" s="53">
        <f t="shared" si="1"/>
        <v>4</v>
      </c>
      <c r="C10" s="54" t="s">
        <v>105</v>
      </c>
      <c r="D10" s="389"/>
      <c r="E10" s="390">
        <v>1</v>
      </c>
      <c r="F10" s="390"/>
      <c r="G10" s="391"/>
      <c r="H10" s="388">
        <f t="shared" ref="H10:H69" si="2">SUM(D10:G10)</f>
        <v>1</v>
      </c>
    </row>
    <row r="11" spans="2:8" ht="12" customHeight="1">
      <c r="B11" s="53">
        <f t="shared" si="1"/>
        <v>5</v>
      </c>
      <c r="C11" s="54" t="s">
        <v>106</v>
      </c>
      <c r="D11" s="389"/>
      <c r="E11" s="390"/>
      <c r="F11" s="390"/>
      <c r="G11" s="391"/>
      <c r="H11" s="388">
        <f t="shared" si="2"/>
        <v>0</v>
      </c>
    </row>
    <row r="12" spans="2:8" ht="12" customHeight="1">
      <c r="B12" s="53">
        <f t="shared" si="1"/>
        <v>6</v>
      </c>
      <c r="C12" s="54" t="s">
        <v>50</v>
      </c>
      <c r="D12" s="389"/>
      <c r="E12" s="390">
        <v>2</v>
      </c>
      <c r="F12" s="390"/>
      <c r="G12" s="391"/>
      <c r="H12" s="388">
        <f t="shared" si="2"/>
        <v>2</v>
      </c>
    </row>
    <row r="13" spans="2:8" ht="12" customHeight="1">
      <c r="B13" s="53">
        <f t="shared" si="1"/>
        <v>7</v>
      </c>
      <c r="C13" s="54" t="s">
        <v>52</v>
      </c>
      <c r="D13" s="389"/>
      <c r="E13" s="390"/>
      <c r="F13" s="390"/>
      <c r="G13" s="391"/>
      <c r="H13" s="388">
        <f t="shared" si="2"/>
        <v>0</v>
      </c>
    </row>
    <row r="14" spans="2:8" ht="12" customHeight="1">
      <c r="B14" s="53">
        <f t="shared" si="1"/>
        <v>8</v>
      </c>
      <c r="C14" s="54" t="s">
        <v>142</v>
      </c>
      <c r="D14" s="389"/>
      <c r="E14" s="390">
        <v>3</v>
      </c>
      <c r="F14" s="390"/>
      <c r="G14" s="391"/>
      <c r="H14" s="388">
        <f t="shared" si="2"/>
        <v>3</v>
      </c>
    </row>
    <row r="15" spans="2:8" ht="12" customHeight="1">
      <c r="B15" s="53">
        <f t="shared" si="1"/>
        <v>9</v>
      </c>
      <c r="C15" s="54" t="s">
        <v>175</v>
      </c>
      <c r="D15" s="389"/>
      <c r="E15" s="390"/>
      <c r="F15" s="390"/>
      <c r="G15" s="391"/>
      <c r="H15" s="388">
        <f t="shared" si="2"/>
        <v>0</v>
      </c>
    </row>
    <row r="16" spans="2:8" ht="12" customHeight="1">
      <c r="B16" s="53">
        <f t="shared" si="1"/>
        <v>10</v>
      </c>
      <c r="C16" s="54" t="s">
        <v>176</v>
      </c>
      <c r="D16" s="389"/>
      <c r="E16" s="390">
        <v>2</v>
      </c>
      <c r="F16" s="390"/>
      <c r="G16" s="391"/>
      <c r="H16" s="388">
        <f t="shared" si="2"/>
        <v>2</v>
      </c>
    </row>
    <row r="17" spans="2:8" ht="12" customHeight="1">
      <c r="B17" s="53">
        <f t="shared" si="1"/>
        <v>11</v>
      </c>
      <c r="C17" s="54" t="s">
        <v>128</v>
      </c>
      <c r="D17" s="389"/>
      <c r="E17" s="390"/>
      <c r="F17" s="390"/>
      <c r="G17" s="391"/>
      <c r="H17" s="388">
        <f t="shared" si="2"/>
        <v>0</v>
      </c>
    </row>
    <row r="18" spans="2:8" ht="12" customHeight="1">
      <c r="B18" s="53">
        <f t="shared" si="1"/>
        <v>12</v>
      </c>
      <c r="C18" s="54" t="s">
        <v>210</v>
      </c>
      <c r="D18" s="389"/>
      <c r="E18" s="390">
        <v>2</v>
      </c>
      <c r="F18" s="390"/>
      <c r="G18" s="391"/>
      <c r="H18" s="388">
        <f t="shared" si="2"/>
        <v>2</v>
      </c>
    </row>
    <row r="19" spans="2:8" ht="12" customHeight="1">
      <c r="B19" s="53">
        <f t="shared" si="1"/>
        <v>13</v>
      </c>
      <c r="C19" s="54" t="s">
        <v>108</v>
      </c>
      <c r="D19" s="389"/>
      <c r="E19" s="390"/>
      <c r="F19" s="390"/>
      <c r="G19" s="391"/>
      <c r="H19" s="388">
        <f t="shared" si="2"/>
        <v>0</v>
      </c>
    </row>
    <row r="20" spans="2:8" ht="12" customHeight="1">
      <c r="B20" s="53">
        <f t="shared" si="1"/>
        <v>14</v>
      </c>
      <c r="C20" s="54" t="s">
        <v>228</v>
      </c>
      <c r="D20" s="389"/>
      <c r="E20" s="390"/>
      <c r="F20" s="390"/>
      <c r="G20" s="391"/>
      <c r="H20" s="388">
        <f t="shared" si="2"/>
        <v>0</v>
      </c>
    </row>
    <row r="21" spans="2:8" ht="12" customHeight="1">
      <c r="B21" s="53">
        <f t="shared" si="1"/>
        <v>15</v>
      </c>
      <c r="C21" s="54" t="s">
        <v>109</v>
      </c>
      <c r="D21" s="389"/>
      <c r="E21" s="390"/>
      <c r="F21" s="390"/>
      <c r="G21" s="391"/>
      <c r="H21" s="388">
        <f t="shared" si="2"/>
        <v>0</v>
      </c>
    </row>
    <row r="22" spans="2:8" ht="12" customHeight="1">
      <c r="B22" s="53">
        <f t="shared" si="1"/>
        <v>16</v>
      </c>
      <c r="C22" s="54" t="s">
        <v>55</v>
      </c>
      <c r="D22" s="389"/>
      <c r="E22" s="390">
        <v>2</v>
      </c>
      <c r="F22" s="390"/>
      <c r="G22" s="391"/>
      <c r="H22" s="388">
        <f t="shared" si="2"/>
        <v>2</v>
      </c>
    </row>
    <row r="23" spans="2:8" ht="12" customHeight="1">
      <c r="B23" s="53">
        <f t="shared" si="1"/>
        <v>17</v>
      </c>
      <c r="C23" s="54" t="s">
        <v>177</v>
      </c>
      <c r="D23" s="389"/>
      <c r="E23" s="390">
        <v>1</v>
      </c>
      <c r="F23" s="390"/>
      <c r="G23" s="391"/>
      <c r="H23" s="388">
        <f t="shared" si="2"/>
        <v>1</v>
      </c>
    </row>
    <row r="24" spans="2:8" ht="12" customHeight="1">
      <c r="B24" s="53">
        <f t="shared" si="1"/>
        <v>18</v>
      </c>
      <c r="C24" s="54" t="s">
        <v>152</v>
      </c>
      <c r="D24" s="389"/>
      <c r="E24" s="390">
        <v>1</v>
      </c>
      <c r="F24" s="390"/>
      <c r="G24" s="391">
        <v>1</v>
      </c>
      <c r="H24" s="388">
        <f t="shared" si="2"/>
        <v>2</v>
      </c>
    </row>
    <row r="25" spans="2:8" ht="12" customHeight="1">
      <c r="B25" s="53">
        <f t="shared" si="1"/>
        <v>19</v>
      </c>
      <c r="C25" s="54" t="s">
        <v>151</v>
      </c>
      <c r="D25" s="389"/>
      <c r="E25" s="390"/>
      <c r="F25" s="390"/>
      <c r="G25" s="391"/>
      <c r="H25" s="388">
        <f t="shared" si="2"/>
        <v>0</v>
      </c>
    </row>
    <row r="26" spans="2:8" ht="12" customHeight="1">
      <c r="B26" s="53">
        <f t="shared" si="1"/>
        <v>20</v>
      </c>
      <c r="C26" s="54" t="s">
        <v>150</v>
      </c>
      <c r="D26" s="389"/>
      <c r="E26" s="390"/>
      <c r="F26" s="390"/>
      <c r="G26" s="391"/>
      <c r="H26" s="388">
        <f t="shared" si="2"/>
        <v>0</v>
      </c>
    </row>
    <row r="27" spans="2:8" ht="12" customHeight="1">
      <c r="B27" s="53">
        <f t="shared" si="1"/>
        <v>21</v>
      </c>
      <c r="C27" s="54" t="s">
        <v>178</v>
      </c>
      <c r="D27" s="389"/>
      <c r="E27" s="390"/>
      <c r="F27" s="390"/>
      <c r="G27" s="391"/>
      <c r="H27" s="388">
        <f t="shared" si="2"/>
        <v>0</v>
      </c>
    </row>
    <row r="28" spans="2:8" ht="12" customHeight="1">
      <c r="B28" s="53">
        <f t="shared" si="1"/>
        <v>22</v>
      </c>
      <c r="C28" s="54" t="s">
        <v>179</v>
      </c>
      <c r="D28" s="389"/>
      <c r="E28" s="390"/>
      <c r="F28" s="390"/>
      <c r="G28" s="391"/>
      <c r="H28" s="388">
        <f t="shared" si="2"/>
        <v>0</v>
      </c>
    </row>
    <row r="29" spans="2:8" ht="12" customHeight="1">
      <c r="B29" s="53">
        <f t="shared" si="1"/>
        <v>23</v>
      </c>
      <c r="C29" s="54" t="s">
        <v>111</v>
      </c>
      <c r="D29" s="389"/>
      <c r="E29" s="390"/>
      <c r="F29" s="390"/>
      <c r="G29" s="391"/>
      <c r="H29" s="388">
        <f t="shared" si="2"/>
        <v>0</v>
      </c>
    </row>
    <row r="30" spans="2:8" ht="12" customHeight="1">
      <c r="B30" s="53">
        <f t="shared" si="1"/>
        <v>24</v>
      </c>
      <c r="C30" s="54" t="s">
        <v>57</v>
      </c>
      <c r="D30" s="389"/>
      <c r="E30" s="390"/>
      <c r="F30" s="390"/>
      <c r="G30" s="391"/>
      <c r="H30" s="388">
        <f t="shared" si="2"/>
        <v>0</v>
      </c>
    </row>
    <row r="31" spans="2:8" ht="12" customHeight="1">
      <c r="B31" s="53">
        <f t="shared" si="1"/>
        <v>25</v>
      </c>
      <c r="C31" s="54" t="s">
        <v>58</v>
      </c>
      <c r="D31" s="389"/>
      <c r="E31" s="390"/>
      <c r="F31" s="390"/>
      <c r="G31" s="391"/>
      <c r="H31" s="388">
        <f t="shared" si="2"/>
        <v>0</v>
      </c>
    </row>
    <row r="32" spans="2:8" ht="12" customHeight="1">
      <c r="B32" s="53">
        <f t="shared" si="1"/>
        <v>26</v>
      </c>
      <c r="C32" s="54" t="s">
        <v>59</v>
      </c>
      <c r="D32" s="389"/>
      <c r="E32" s="390"/>
      <c r="F32" s="390"/>
      <c r="G32" s="391"/>
      <c r="H32" s="388">
        <f t="shared" si="2"/>
        <v>0</v>
      </c>
    </row>
    <row r="33" spans="2:8" ht="12" customHeight="1">
      <c r="B33" s="53">
        <f t="shared" si="1"/>
        <v>27</v>
      </c>
      <c r="C33" s="54" t="s">
        <v>112</v>
      </c>
      <c r="D33" s="389"/>
      <c r="E33" s="390"/>
      <c r="F33" s="390"/>
      <c r="G33" s="391"/>
      <c r="H33" s="388">
        <f t="shared" si="2"/>
        <v>0</v>
      </c>
    </row>
    <row r="34" spans="2:8" ht="12" customHeight="1">
      <c r="B34" s="53">
        <f t="shared" si="1"/>
        <v>28</v>
      </c>
      <c r="C34" s="54" t="s">
        <v>60</v>
      </c>
      <c r="D34" s="389"/>
      <c r="E34" s="390"/>
      <c r="F34" s="390"/>
      <c r="G34" s="391"/>
      <c r="H34" s="388">
        <f t="shared" si="2"/>
        <v>0</v>
      </c>
    </row>
    <row r="35" spans="2:8" ht="12" customHeight="1">
      <c r="B35" s="53">
        <f t="shared" si="1"/>
        <v>29</v>
      </c>
      <c r="C35" s="54" t="s">
        <v>230</v>
      </c>
      <c r="D35" s="389"/>
      <c r="E35" s="390"/>
      <c r="F35" s="390"/>
      <c r="G35" s="391"/>
      <c r="H35" s="388">
        <f t="shared" si="2"/>
        <v>0</v>
      </c>
    </row>
    <row r="36" spans="2:8" ht="12" customHeight="1">
      <c r="B36" s="53">
        <f t="shared" si="1"/>
        <v>30</v>
      </c>
      <c r="C36" s="54" t="s">
        <v>180</v>
      </c>
      <c r="D36" s="389"/>
      <c r="E36" s="390">
        <v>1</v>
      </c>
      <c r="F36" s="390"/>
      <c r="G36" s="391"/>
      <c r="H36" s="388">
        <f t="shared" si="2"/>
        <v>1</v>
      </c>
    </row>
    <row r="37" spans="2:8" ht="12" customHeight="1">
      <c r="B37" s="53">
        <f t="shared" si="1"/>
        <v>31</v>
      </c>
      <c r="C37" s="54" t="s">
        <v>65</v>
      </c>
      <c r="D37" s="389"/>
      <c r="E37" s="390"/>
      <c r="F37" s="390"/>
      <c r="G37" s="391"/>
      <c r="H37" s="388">
        <f t="shared" si="2"/>
        <v>0</v>
      </c>
    </row>
    <row r="38" spans="2:8" ht="12" customHeight="1">
      <c r="B38" s="53">
        <f t="shared" si="1"/>
        <v>32</v>
      </c>
      <c r="C38" s="54" t="s">
        <v>181</v>
      </c>
      <c r="D38" s="389"/>
      <c r="E38" s="390"/>
      <c r="F38" s="390"/>
      <c r="G38" s="391"/>
      <c r="H38" s="388">
        <f t="shared" si="2"/>
        <v>0</v>
      </c>
    </row>
    <row r="39" spans="2:8" ht="12" customHeight="1">
      <c r="B39" s="53">
        <f t="shared" si="1"/>
        <v>33</v>
      </c>
      <c r="C39" s="54" t="s">
        <v>10</v>
      </c>
      <c r="D39" s="389"/>
      <c r="E39" s="390">
        <v>2</v>
      </c>
      <c r="F39" s="390"/>
      <c r="G39" s="391"/>
      <c r="H39" s="388">
        <f t="shared" si="2"/>
        <v>2</v>
      </c>
    </row>
    <row r="40" spans="2:8" ht="12" customHeight="1">
      <c r="B40" s="53">
        <f t="shared" si="1"/>
        <v>34</v>
      </c>
      <c r="C40" s="54" t="s">
        <v>134</v>
      </c>
      <c r="D40" s="389"/>
      <c r="E40" s="390">
        <v>5</v>
      </c>
      <c r="F40" s="390"/>
      <c r="G40" s="391"/>
      <c r="H40" s="388">
        <f t="shared" si="2"/>
        <v>5</v>
      </c>
    </row>
    <row r="41" spans="2:8" ht="12" customHeight="1">
      <c r="B41" s="53">
        <f t="shared" si="1"/>
        <v>35</v>
      </c>
      <c r="C41" s="54" t="s">
        <v>67</v>
      </c>
      <c r="D41" s="389"/>
      <c r="E41" s="390">
        <v>3</v>
      </c>
      <c r="F41" s="390"/>
      <c r="G41" s="391"/>
      <c r="H41" s="388">
        <f t="shared" si="2"/>
        <v>3</v>
      </c>
    </row>
    <row r="42" spans="2:8" ht="12" customHeight="1">
      <c r="B42" s="53"/>
      <c r="C42" s="54" t="s">
        <v>364</v>
      </c>
      <c r="D42" s="389"/>
      <c r="E42" s="390">
        <v>2</v>
      </c>
      <c r="F42" s="390"/>
      <c r="G42" s="391"/>
      <c r="H42" s="388">
        <f t="shared" si="2"/>
        <v>2</v>
      </c>
    </row>
    <row r="43" spans="2:8" ht="12" customHeight="1">
      <c r="B43" s="53">
        <f>1+B41</f>
        <v>36</v>
      </c>
      <c r="C43" s="54" t="s">
        <v>68</v>
      </c>
      <c r="D43" s="389"/>
      <c r="E43" s="390">
        <v>5</v>
      </c>
      <c r="F43" s="390"/>
      <c r="G43" s="391"/>
      <c r="H43" s="388">
        <f t="shared" si="2"/>
        <v>5</v>
      </c>
    </row>
    <row r="44" spans="2:8" ht="12" customHeight="1">
      <c r="B44" s="53">
        <f t="shared" si="1"/>
        <v>37</v>
      </c>
      <c r="C44" s="54" t="s">
        <v>115</v>
      </c>
      <c r="D44" s="389"/>
      <c r="E44" s="390"/>
      <c r="F44" s="390"/>
      <c r="G44" s="391"/>
      <c r="H44" s="388">
        <f t="shared" si="2"/>
        <v>0</v>
      </c>
    </row>
    <row r="45" spans="2:8" ht="12" customHeight="1">
      <c r="B45" s="53">
        <f t="shared" si="1"/>
        <v>38</v>
      </c>
      <c r="C45" s="54" t="s">
        <v>117</v>
      </c>
      <c r="D45" s="389"/>
      <c r="E45" s="390"/>
      <c r="F45" s="390"/>
      <c r="G45" s="391"/>
      <c r="H45" s="388">
        <f t="shared" si="2"/>
        <v>0</v>
      </c>
    </row>
    <row r="46" spans="2:8" ht="12" customHeight="1">
      <c r="B46" s="53">
        <f t="shared" si="1"/>
        <v>39</v>
      </c>
      <c r="C46" s="54" t="s">
        <v>69</v>
      </c>
      <c r="D46" s="389"/>
      <c r="E46" s="390"/>
      <c r="F46" s="390"/>
      <c r="G46" s="391"/>
      <c r="H46" s="388">
        <f t="shared" si="2"/>
        <v>0</v>
      </c>
    </row>
    <row r="47" spans="2:8" ht="12" customHeight="1">
      <c r="B47" s="53">
        <f t="shared" si="1"/>
        <v>40</v>
      </c>
      <c r="C47" s="54" t="s">
        <v>148</v>
      </c>
      <c r="D47" s="389"/>
      <c r="E47" s="390"/>
      <c r="F47" s="390"/>
      <c r="G47" s="391"/>
      <c r="H47" s="388">
        <f t="shared" si="2"/>
        <v>0</v>
      </c>
    </row>
    <row r="48" spans="2:8" ht="12" customHeight="1">
      <c r="B48" s="53">
        <f t="shared" si="1"/>
        <v>41</v>
      </c>
      <c r="C48" s="54" t="s">
        <v>71</v>
      </c>
      <c r="D48" s="389"/>
      <c r="E48" s="390"/>
      <c r="F48" s="390"/>
      <c r="G48" s="391"/>
      <c r="H48" s="388">
        <f t="shared" si="2"/>
        <v>0</v>
      </c>
    </row>
    <row r="49" spans="2:8" ht="12" customHeight="1">
      <c r="B49" s="53">
        <f t="shared" si="1"/>
        <v>42</v>
      </c>
      <c r="C49" s="54" t="s">
        <v>190</v>
      </c>
      <c r="D49" s="389"/>
      <c r="E49" s="390"/>
      <c r="F49" s="390"/>
      <c r="G49" s="391"/>
      <c r="H49" s="388">
        <f t="shared" si="2"/>
        <v>0</v>
      </c>
    </row>
    <row r="50" spans="2:8" ht="12" customHeight="1">
      <c r="B50" s="53">
        <f t="shared" si="1"/>
        <v>43</v>
      </c>
      <c r="C50" s="54" t="s">
        <v>84</v>
      </c>
      <c r="D50" s="389"/>
      <c r="E50" s="390"/>
      <c r="F50" s="390"/>
      <c r="G50" s="391"/>
      <c r="H50" s="388">
        <f t="shared" si="2"/>
        <v>0</v>
      </c>
    </row>
    <row r="51" spans="2:8" ht="12" customHeight="1">
      <c r="B51" s="53">
        <f t="shared" si="1"/>
        <v>44</v>
      </c>
      <c r="C51" s="54" t="s">
        <v>182</v>
      </c>
      <c r="D51" s="389"/>
      <c r="E51" s="390">
        <v>3</v>
      </c>
      <c r="F51" s="390"/>
      <c r="G51" s="391"/>
      <c r="H51" s="388">
        <f t="shared" si="2"/>
        <v>3</v>
      </c>
    </row>
    <row r="52" spans="2:8" ht="12" customHeight="1">
      <c r="B52" s="53">
        <f t="shared" si="1"/>
        <v>45</v>
      </c>
      <c r="C52" s="54" t="s">
        <v>20</v>
      </c>
      <c r="D52" s="389"/>
      <c r="E52" s="390"/>
      <c r="F52" s="390"/>
      <c r="G52" s="391"/>
      <c r="H52" s="388">
        <f t="shared" si="2"/>
        <v>0</v>
      </c>
    </row>
    <row r="53" spans="2:8" ht="12" customHeight="1">
      <c r="B53" s="53">
        <f t="shared" si="1"/>
        <v>46</v>
      </c>
      <c r="C53" s="54" t="s">
        <v>88</v>
      </c>
      <c r="D53" s="389"/>
      <c r="E53" s="390">
        <v>2</v>
      </c>
      <c r="F53" s="390"/>
      <c r="G53" s="391"/>
      <c r="H53" s="388">
        <f t="shared" si="2"/>
        <v>2</v>
      </c>
    </row>
    <row r="54" spans="2:8" ht="12" customHeight="1">
      <c r="B54" s="53">
        <f t="shared" si="1"/>
        <v>47</v>
      </c>
      <c r="C54" s="54" t="s">
        <v>90</v>
      </c>
      <c r="D54" s="389"/>
      <c r="E54" s="390">
        <v>2</v>
      </c>
      <c r="F54" s="390"/>
      <c r="G54" s="391">
        <v>1</v>
      </c>
      <c r="H54" s="388">
        <f t="shared" si="2"/>
        <v>3</v>
      </c>
    </row>
    <row r="55" spans="2:8" ht="12" customHeight="1">
      <c r="B55" s="53">
        <f t="shared" si="1"/>
        <v>48</v>
      </c>
      <c r="C55" s="54" t="s">
        <v>560</v>
      </c>
      <c r="D55" s="389"/>
      <c r="E55" s="390">
        <v>2</v>
      </c>
      <c r="F55" s="390"/>
      <c r="G55" s="391"/>
      <c r="H55" s="388">
        <f t="shared" si="2"/>
        <v>2</v>
      </c>
    </row>
    <row r="56" spans="2:8" ht="12" customHeight="1">
      <c r="B56" s="53">
        <f t="shared" si="1"/>
        <v>49</v>
      </c>
      <c r="C56" s="54" t="s">
        <v>183</v>
      </c>
      <c r="D56" s="389"/>
      <c r="E56" s="390">
        <v>1</v>
      </c>
      <c r="F56" s="390"/>
      <c r="G56" s="391"/>
      <c r="H56" s="388">
        <f t="shared" si="2"/>
        <v>1</v>
      </c>
    </row>
    <row r="57" spans="2:8" ht="12" customHeight="1">
      <c r="B57" s="53">
        <f t="shared" si="1"/>
        <v>50</v>
      </c>
      <c r="C57" s="54" t="s">
        <v>92</v>
      </c>
      <c r="D57" s="389"/>
      <c r="E57" s="390"/>
      <c r="F57" s="390"/>
      <c r="G57" s="391"/>
      <c r="H57" s="388">
        <f t="shared" si="2"/>
        <v>0</v>
      </c>
    </row>
    <row r="58" spans="2:8" ht="12" customHeight="1">
      <c r="B58" s="53">
        <f t="shared" si="1"/>
        <v>51</v>
      </c>
      <c r="C58" s="54" t="s">
        <v>122</v>
      </c>
      <c r="D58" s="389"/>
      <c r="E58" s="390"/>
      <c r="F58" s="390"/>
      <c r="G58" s="391"/>
      <c r="H58" s="388">
        <f t="shared" si="2"/>
        <v>0</v>
      </c>
    </row>
    <row r="59" spans="2:8" ht="12" customHeight="1">
      <c r="B59" s="53">
        <f t="shared" si="1"/>
        <v>52</v>
      </c>
      <c r="C59" s="54" t="s">
        <v>93</v>
      </c>
      <c r="D59" s="389"/>
      <c r="E59" s="390"/>
      <c r="F59" s="390"/>
      <c r="G59" s="391"/>
      <c r="H59" s="388">
        <f t="shared" si="2"/>
        <v>0</v>
      </c>
    </row>
    <row r="60" spans="2:8" ht="12" customHeight="1">
      <c r="B60" s="53">
        <f t="shared" si="1"/>
        <v>53</v>
      </c>
      <c r="C60" s="54" t="s">
        <v>166</v>
      </c>
      <c r="D60" s="389"/>
      <c r="E60" s="390">
        <v>2</v>
      </c>
      <c r="F60" s="390"/>
      <c r="G60" s="391"/>
      <c r="H60" s="388">
        <f t="shared" si="2"/>
        <v>2</v>
      </c>
    </row>
    <row r="61" spans="2:8" ht="12" customHeight="1">
      <c r="B61" s="53">
        <f t="shared" si="1"/>
        <v>54</v>
      </c>
      <c r="C61" s="54" t="s">
        <v>184</v>
      </c>
      <c r="D61" s="389"/>
      <c r="E61" s="390">
        <v>3</v>
      </c>
      <c r="F61" s="390"/>
      <c r="G61" s="391"/>
      <c r="H61" s="388">
        <f t="shared" si="2"/>
        <v>3</v>
      </c>
    </row>
    <row r="62" spans="2:8" ht="12" customHeight="1">
      <c r="B62" s="53">
        <f t="shared" si="1"/>
        <v>55</v>
      </c>
      <c r="C62" s="54" t="s">
        <v>96</v>
      </c>
      <c r="D62" s="389"/>
      <c r="E62" s="390">
        <v>4</v>
      </c>
      <c r="F62" s="390"/>
      <c r="G62" s="391"/>
      <c r="H62" s="388">
        <f t="shared" si="2"/>
        <v>4</v>
      </c>
    </row>
    <row r="63" spans="2:8" ht="12" customHeight="1">
      <c r="B63" s="53">
        <f t="shared" si="1"/>
        <v>56</v>
      </c>
      <c r="C63" s="54" t="s">
        <v>94</v>
      </c>
      <c r="D63" s="389"/>
      <c r="E63" s="390">
        <v>2</v>
      </c>
      <c r="F63" s="390"/>
      <c r="G63" s="391"/>
      <c r="H63" s="388">
        <f t="shared" si="2"/>
        <v>2</v>
      </c>
    </row>
    <row r="64" spans="2:8" ht="12" customHeight="1">
      <c r="B64" s="53">
        <f t="shared" si="1"/>
        <v>57</v>
      </c>
      <c r="C64" s="54" t="s">
        <v>95</v>
      </c>
      <c r="D64" s="389"/>
      <c r="E64" s="390"/>
      <c r="F64" s="390"/>
      <c r="G64" s="391"/>
      <c r="H64" s="388">
        <f t="shared" si="2"/>
        <v>0</v>
      </c>
    </row>
    <row r="65" spans="2:9" ht="12" customHeight="1">
      <c r="B65" s="53">
        <f t="shared" si="1"/>
        <v>58</v>
      </c>
      <c r="C65" s="54" t="s">
        <v>185</v>
      </c>
      <c r="D65" s="389"/>
      <c r="E65" s="390"/>
      <c r="F65" s="390"/>
      <c r="G65" s="391"/>
      <c r="H65" s="388">
        <f t="shared" si="2"/>
        <v>0</v>
      </c>
    </row>
    <row r="66" spans="2:9" ht="12" customHeight="1">
      <c r="B66" s="53">
        <f t="shared" si="1"/>
        <v>59</v>
      </c>
      <c r="C66" s="54" t="s">
        <v>30</v>
      </c>
      <c r="D66" s="389"/>
      <c r="E66" s="390">
        <v>6</v>
      </c>
      <c r="F66" s="390"/>
      <c r="G66" s="391"/>
      <c r="H66" s="388">
        <f t="shared" si="2"/>
        <v>6</v>
      </c>
    </row>
    <row r="67" spans="2:9" ht="12" customHeight="1">
      <c r="B67" s="53">
        <f t="shared" si="1"/>
        <v>60</v>
      </c>
      <c r="C67" s="54" t="s">
        <v>29</v>
      </c>
      <c r="D67" s="389"/>
      <c r="E67" s="390"/>
      <c r="F67" s="390"/>
      <c r="G67" s="391"/>
      <c r="H67" s="388">
        <f t="shared" si="2"/>
        <v>0</v>
      </c>
      <c r="I67" t="s">
        <v>468</v>
      </c>
    </row>
    <row r="68" spans="2:9" ht="13.2" customHeight="1">
      <c r="B68" s="53">
        <f t="shared" si="1"/>
        <v>61</v>
      </c>
      <c r="C68" s="54" t="s">
        <v>32</v>
      </c>
      <c r="D68" s="389"/>
      <c r="E68" s="390"/>
      <c r="F68" s="390"/>
      <c r="G68" s="391">
        <v>2</v>
      </c>
      <c r="H68" s="388">
        <f t="shared" si="2"/>
        <v>2</v>
      </c>
    </row>
    <row r="69" spans="2:9" ht="12" customHeight="1" thickBot="1">
      <c r="B69" s="53">
        <f>1+B68</f>
        <v>62</v>
      </c>
      <c r="C69" s="54" t="s">
        <v>129</v>
      </c>
      <c r="D69" s="389"/>
      <c r="E69" s="390"/>
      <c r="F69" s="390"/>
      <c r="G69" s="391"/>
      <c r="H69" s="388">
        <f t="shared" si="2"/>
        <v>0</v>
      </c>
    </row>
    <row r="70" spans="2:9" ht="16.2" customHeight="1" thickBot="1">
      <c r="B70" s="133"/>
      <c r="C70" s="134" t="s">
        <v>229</v>
      </c>
      <c r="D70" s="392"/>
      <c r="E70" s="393"/>
      <c r="F70" s="108"/>
      <c r="G70" s="394"/>
      <c r="H70" s="395">
        <f>SUM(H7:H69)</f>
        <v>67</v>
      </c>
    </row>
    <row r="72" spans="2:9">
      <c r="C72" t="s">
        <v>37</v>
      </c>
    </row>
  </sheetData>
  <sortState xmlns:xlrd2="http://schemas.microsoft.com/office/spreadsheetml/2017/richdata2" ref="C7:H69">
    <sortCondition ref="C7:C69"/>
  </sortState>
  <mergeCells count="9">
    <mergeCell ref="B5:B6"/>
    <mergeCell ref="C5:C6"/>
    <mergeCell ref="D5:D6"/>
    <mergeCell ref="E5:E6"/>
    <mergeCell ref="F5:F6"/>
    <mergeCell ref="F1:H1"/>
    <mergeCell ref="G5:G6"/>
    <mergeCell ref="H5:H6"/>
    <mergeCell ref="C2:H3"/>
  </mergeCells>
  <phoneticPr fontId="57" type="noConversion"/>
  <printOptions horizontalCentered="1"/>
  <pageMargins left="0.15748031496062992" right="0.15748031496062992" top="0.19685039370078741" bottom="0.1968503937007874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7E12E-66C1-4014-BC10-63696C0D899D}">
  <sheetPr>
    <tabColor theme="0" tint="-0.499984740745262"/>
    <pageSetUpPr fitToPage="1"/>
  </sheetPr>
  <dimension ref="B1:L33"/>
  <sheetViews>
    <sheetView topLeftCell="A7" workbookViewId="0">
      <selection activeCell="E16" sqref="E16"/>
    </sheetView>
  </sheetViews>
  <sheetFormatPr defaultRowHeight="13.2"/>
  <cols>
    <col min="1" max="1" width="4.44140625" customWidth="1"/>
    <col min="2" max="2" width="5" style="27" customWidth="1"/>
    <col min="3" max="3" width="23.6640625" customWidth="1"/>
    <col min="4" max="4" width="11.6640625" customWidth="1"/>
    <col min="5" max="5" width="32.5546875" style="27" customWidth="1"/>
  </cols>
  <sheetData>
    <row r="1" spans="2:5" ht="16.2" customHeight="1">
      <c r="B1" s="22"/>
      <c r="C1" s="55"/>
      <c r="D1" s="56"/>
      <c r="E1" s="31"/>
    </row>
    <row r="2" spans="2:5" ht="49.8" customHeight="1" thickBot="1">
      <c r="B2" s="812" t="s">
        <v>322</v>
      </c>
      <c r="C2" s="812"/>
      <c r="D2" s="812"/>
      <c r="E2" s="812"/>
    </row>
    <row r="3" spans="2:5" ht="17.399999999999999" customHeight="1" thickBot="1">
      <c r="B3" s="813" t="s">
        <v>168</v>
      </c>
      <c r="C3" s="806" t="s">
        <v>137</v>
      </c>
      <c r="D3" s="146" t="s">
        <v>143</v>
      </c>
      <c r="E3" s="815" t="s">
        <v>187</v>
      </c>
    </row>
    <row r="4" spans="2:5" ht="16.95" customHeight="1" thickBot="1">
      <c r="B4" s="814"/>
      <c r="C4" s="807"/>
      <c r="D4" s="151" t="s">
        <v>188</v>
      </c>
      <c r="E4" s="816"/>
    </row>
    <row r="5" spans="2:5" ht="6" customHeight="1" thickBot="1">
      <c r="B5" s="152"/>
      <c r="C5" s="153"/>
      <c r="D5" s="154"/>
      <c r="E5" s="420"/>
    </row>
    <row r="6" spans="2:5" ht="13.8">
      <c r="B6" s="156">
        <f t="shared" ref="B6:B20" si="0">B5+1</f>
        <v>1</v>
      </c>
      <c r="C6" s="313" t="s">
        <v>611</v>
      </c>
      <c r="D6" s="155">
        <v>4.0000000000000001E-3</v>
      </c>
      <c r="E6" s="449" t="s">
        <v>615</v>
      </c>
    </row>
    <row r="7" spans="2:5" ht="13.8">
      <c r="B7" s="156">
        <f t="shared" si="0"/>
        <v>2</v>
      </c>
      <c r="C7" s="308" t="s">
        <v>45</v>
      </c>
      <c r="D7" s="155">
        <v>3.0000000000000001E-3</v>
      </c>
      <c r="E7" s="421" t="s">
        <v>443</v>
      </c>
    </row>
    <row r="8" spans="2:5" ht="13.8">
      <c r="B8" s="156">
        <f t="shared" si="0"/>
        <v>3</v>
      </c>
      <c r="C8" s="308" t="s">
        <v>417</v>
      </c>
      <c r="D8" s="155">
        <v>5.0000000000000001E-4</v>
      </c>
      <c r="E8" s="421" t="s">
        <v>424</v>
      </c>
    </row>
    <row r="9" spans="2:5" ht="13.8">
      <c r="B9" s="156">
        <f t="shared" si="0"/>
        <v>4</v>
      </c>
      <c r="C9" s="308" t="s">
        <v>108</v>
      </c>
      <c r="D9" s="155">
        <v>1E-3</v>
      </c>
      <c r="E9" s="421" t="s">
        <v>588</v>
      </c>
    </row>
    <row r="10" spans="2:5" ht="13.8">
      <c r="B10" s="156">
        <f t="shared" si="0"/>
        <v>5</v>
      </c>
      <c r="C10" s="308" t="s">
        <v>228</v>
      </c>
      <c r="D10" s="155">
        <v>1E-3</v>
      </c>
      <c r="E10" s="421" t="s">
        <v>423</v>
      </c>
    </row>
    <row r="11" spans="2:5" ht="13.8">
      <c r="B11" s="156">
        <f t="shared" si="0"/>
        <v>6</v>
      </c>
      <c r="C11" s="308" t="s">
        <v>425</v>
      </c>
      <c r="D11" s="155">
        <v>1E-3</v>
      </c>
      <c r="E11" s="421" t="s">
        <v>426</v>
      </c>
    </row>
    <row r="12" spans="2:5" ht="13.8">
      <c r="B12" s="156">
        <f t="shared" si="0"/>
        <v>7</v>
      </c>
      <c r="C12" s="308" t="s">
        <v>576</v>
      </c>
      <c r="D12" s="155">
        <v>3.4000000000000002E-2</v>
      </c>
      <c r="E12" s="421"/>
    </row>
    <row r="13" spans="2:5" ht="13.8">
      <c r="B13" s="156">
        <f t="shared" si="0"/>
        <v>8</v>
      </c>
      <c r="C13" s="308" t="s">
        <v>541</v>
      </c>
      <c r="D13" s="155">
        <v>2.5000000000000001E-3</v>
      </c>
      <c r="E13" s="421"/>
    </row>
    <row r="14" spans="2:5" ht="13.8">
      <c r="B14" s="156">
        <f t="shared" si="0"/>
        <v>9</v>
      </c>
      <c r="C14" s="308" t="s">
        <v>544</v>
      </c>
      <c r="D14" s="155">
        <v>7.4999999999999997E-3</v>
      </c>
      <c r="E14" s="421" t="s">
        <v>545</v>
      </c>
    </row>
    <row r="15" spans="2:5" ht="13.8">
      <c r="B15" s="156">
        <f t="shared" si="0"/>
        <v>10</v>
      </c>
      <c r="C15" s="308" t="s">
        <v>1024</v>
      </c>
      <c r="D15" s="155">
        <v>1.08E-3</v>
      </c>
      <c r="E15" s="421" t="s">
        <v>522</v>
      </c>
    </row>
    <row r="16" spans="2:5" ht="13.8">
      <c r="B16" s="156">
        <f t="shared" si="0"/>
        <v>11</v>
      </c>
      <c r="C16" s="308" t="s">
        <v>1025</v>
      </c>
      <c r="D16" s="155">
        <v>5.0000000000000001E-3</v>
      </c>
      <c r="E16" s="422" t="s">
        <v>1026</v>
      </c>
    </row>
    <row r="17" spans="2:5" ht="13.8">
      <c r="B17" s="156">
        <f t="shared" si="0"/>
        <v>12</v>
      </c>
      <c r="C17" s="308" t="s">
        <v>61</v>
      </c>
      <c r="D17" s="155">
        <v>1.3500000000000001E-3</v>
      </c>
      <c r="E17" s="422" t="s">
        <v>577</v>
      </c>
    </row>
    <row r="18" spans="2:5" ht="13.8">
      <c r="B18" s="156">
        <f t="shared" si="0"/>
        <v>13</v>
      </c>
      <c r="C18" s="308" t="s">
        <v>189</v>
      </c>
      <c r="D18" s="155">
        <v>1.3500000000000001E-3</v>
      </c>
      <c r="E18" s="421" t="s">
        <v>528</v>
      </c>
    </row>
    <row r="19" spans="2:5" ht="13.8">
      <c r="B19" s="156">
        <f t="shared" si="0"/>
        <v>14</v>
      </c>
      <c r="C19" s="308" t="s">
        <v>17</v>
      </c>
      <c r="D19" s="155">
        <v>1.4999999999999999E-2</v>
      </c>
      <c r="E19" s="421" t="s">
        <v>531</v>
      </c>
    </row>
    <row r="20" spans="2:5" ht="13.8">
      <c r="B20" s="156">
        <f t="shared" si="0"/>
        <v>15</v>
      </c>
      <c r="C20" s="308" t="s">
        <v>550</v>
      </c>
      <c r="D20" s="155">
        <v>5.0000000000000001E-4</v>
      </c>
      <c r="E20" s="421" t="s">
        <v>551</v>
      </c>
    </row>
    <row r="21" spans="2:5" ht="13.8">
      <c r="B21" s="156">
        <f t="shared" ref="B21:B30" si="1">B20+1</f>
        <v>16</v>
      </c>
      <c r="C21" s="308" t="s">
        <v>118</v>
      </c>
      <c r="D21" s="155">
        <v>0.01</v>
      </c>
      <c r="E21" s="421" t="s">
        <v>443</v>
      </c>
    </row>
    <row r="22" spans="2:5" ht="13.8">
      <c r="B22" s="156">
        <f t="shared" si="1"/>
        <v>17</v>
      </c>
      <c r="C22" s="308" t="s">
        <v>457</v>
      </c>
      <c r="D22" s="155">
        <v>3.0000000000000001E-3</v>
      </c>
      <c r="E22" s="421" t="s">
        <v>458</v>
      </c>
    </row>
    <row r="23" spans="2:5" ht="13.8">
      <c r="B23" s="156">
        <f t="shared" si="1"/>
        <v>18</v>
      </c>
      <c r="C23" s="308" t="s">
        <v>78</v>
      </c>
      <c r="D23" s="155">
        <v>6.0000000000000001E-3</v>
      </c>
      <c r="E23" s="421" t="s">
        <v>460</v>
      </c>
    </row>
    <row r="24" spans="2:5" ht="13.8">
      <c r="B24" s="156">
        <f t="shared" si="1"/>
        <v>19</v>
      </c>
      <c r="C24" s="308" t="s">
        <v>120</v>
      </c>
      <c r="D24" s="155">
        <v>2E-3</v>
      </c>
      <c r="E24" s="421" t="s">
        <v>515</v>
      </c>
    </row>
    <row r="25" spans="2:5" ht="13.8">
      <c r="B25" s="156">
        <f t="shared" si="1"/>
        <v>20</v>
      </c>
      <c r="C25" s="308" t="s">
        <v>23</v>
      </c>
      <c r="D25" s="155">
        <v>4.0000000000000001E-3</v>
      </c>
      <c r="E25" s="421"/>
    </row>
    <row r="26" spans="2:5" ht="13.8">
      <c r="B26" s="156">
        <f t="shared" si="1"/>
        <v>21</v>
      </c>
      <c r="C26" s="308" t="s">
        <v>24</v>
      </c>
      <c r="D26" s="155">
        <v>3.0000000000000001E-3</v>
      </c>
      <c r="E26" s="422" t="s">
        <v>479</v>
      </c>
    </row>
    <row r="27" spans="2:5" ht="13.8">
      <c r="B27" s="156">
        <f t="shared" si="1"/>
        <v>22</v>
      </c>
      <c r="C27" s="308" t="s">
        <v>25</v>
      </c>
      <c r="D27" s="155">
        <v>0.26800000000000002</v>
      </c>
      <c r="E27" s="419">
        <v>1</v>
      </c>
    </row>
    <row r="28" spans="2:5" ht="13.8">
      <c r="B28" s="156">
        <f t="shared" si="1"/>
        <v>23</v>
      </c>
      <c r="C28" s="308" t="s">
        <v>26</v>
      </c>
      <c r="D28" s="155">
        <v>2.1749999999999999E-2</v>
      </c>
      <c r="E28" s="421" t="s">
        <v>481</v>
      </c>
    </row>
    <row r="29" spans="2:5" ht="13.8">
      <c r="B29" s="156">
        <f t="shared" si="1"/>
        <v>24</v>
      </c>
      <c r="C29" s="308" t="s">
        <v>27</v>
      </c>
      <c r="D29" s="155">
        <v>3.0000000000000001E-3</v>
      </c>
      <c r="E29" s="421" t="s">
        <v>489</v>
      </c>
    </row>
    <row r="30" spans="2:5" ht="14.4" thickBot="1">
      <c r="B30" s="156">
        <f t="shared" si="1"/>
        <v>25</v>
      </c>
      <c r="C30" s="308" t="s">
        <v>99</v>
      </c>
      <c r="D30" s="155">
        <v>6.0000000000000001E-3</v>
      </c>
      <c r="E30" s="421" t="s">
        <v>453</v>
      </c>
    </row>
    <row r="31" spans="2:5" ht="13.8" thickBot="1">
      <c r="B31" s="157"/>
      <c r="C31" s="57" t="s">
        <v>167</v>
      </c>
      <c r="D31" s="158">
        <f>SUM(D6:D30)</f>
        <v>0.40553</v>
      </c>
      <c r="E31" s="423"/>
    </row>
    <row r="33" spans="3:3">
      <c r="C33" t="s">
        <v>186</v>
      </c>
    </row>
  </sheetData>
  <sortState xmlns:xlrd2="http://schemas.microsoft.com/office/spreadsheetml/2017/richdata2" ref="C6:E30">
    <sortCondition ref="C6:C30"/>
  </sortState>
  <mergeCells count="4">
    <mergeCell ref="B2:E2"/>
    <mergeCell ref="B3:B4"/>
    <mergeCell ref="C3:C4"/>
    <mergeCell ref="E3:E4"/>
  </mergeCells>
  <phoneticPr fontId="57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415E-7848-4A77-96EE-F48905BE564D}">
  <sheetPr>
    <tabColor rgb="FFFFC000"/>
    <pageSetUpPr fitToPage="1"/>
  </sheetPr>
  <dimension ref="B2:I14"/>
  <sheetViews>
    <sheetView topLeftCell="B1" workbookViewId="0">
      <selection activeCell="C18" sqref="C18"/>
    </sheetView>
  </sheetViews>
  <sheetFormatPr defaultColWidth="8.88671875" defaultRowHeight="13.2"/>
  <cols>
    <col min="2" max="2" width="6.5546875" customWidth="1"/>
    <col min="3" max="3" width="33.5546875" customWidth="1"/>
    <col min="4" max="4" width="10.44140625" customWidth="1"/>
    <col min="5" max="5" width="26.5546875" customWidth="1"/>
    <col min="6" max="6" width="11" hidden="1" customWidth="1"/>
    <col min="7" max="7" width="11.44140625" hidden="1" customWidth="1"/>
    <col min="8" max="8" width="13.6640625" hidden="1" customWidth="1"/>
    <col min="9" max="9" width="27.33203125" hidden="1" customWidth="1"/>
  </cols>
  <sheetData>
    <row r="2" spans="2:9" ht="12.6" customHeight="1">
      <c r="B2" s="817" t="s">
        <v>323</v>
      </c>
      <c r="C2" s="817"/>
      <c r="D2" s="817"/>
      <c r="E2" s="817"/>
    </row>
    <row r="3" spans="2:9" ht="12.6" customHeight="1">
      <c r="B3" s="818" t="s">
        <v>135</v>
      </c>
      <c r="C3" s="818"/>
      <c r="D3" s="818"/>
      <c r="E3" s="818"/>
    </row>
    <row r="4" spans="2:9" ht="9" customHeight="1" thickBot="1"/>
    <row r="5" spans="2:9">
      <c r="B5" s="819" t="s">
        <v>195</v>
      </c>
      <c r="C5" s="822" t="s">
        <v>137</v>
      </c>
      <c r="D5" s="825" t="s">
        <v>196</v>
      </c>
      <c r="E5" s="59"/>
      <c r="F5" s="746" t="s">
        <v>321</v>
      </c>
      <c r="G5" s="736"/>
      <c r="H5" s="737"/>
      <c r="I5" s="59"/>
    </row>
    <row r="6" spans="2:9" ht="21.75" customHeight="1" thickBot="1">
      <c r="B6" s="820"/>
      <c r="C6" s="823"/>
      <c r="D6" s="826"/>
      <c r="E6" s="60" t="s">
        <v>4</v>
      </c>
      <c r="F6" s="747"/>
      <c r="G6" s="748"/>
      <c r="H6" s="749"/>
      <c r="I6" s="375" t="s">
        <v>4</v>
      </c>
    </row>
    <row r="7" spans="2:9" ht="16.2" thickBot="1">
      <c r="B7" s="821"/>
      <c r="C7" s="824"/>
      <c r="D7" s="126" t="s">
        <v>43</v>
      </c>
      <c r="E7" s="61"/>
      <c r="F7" s="62" t="s">
        <v>43</v>
      </c>
      <c r="G7" s="63" t="s">
        <v>197</v>
      </c>
      <c r="H7" s="64" t="s">
        <v>226</v>
      </c>
      <c r="I7" s="61"/>
    </row>
    <row r="8" spans="2:9" ht="6" customHeight="1" thickBot="1">
      <c r="B8" s="65"/>
      <c r="C8" s="66"/>
      <c r="D8" s="67"/>
      <c r="E8" s="68"/>
      <c r="F8" s="69"/>
      <c r="G8" s="70"/>
      <c r="H8" s="71"/>
      <c r="I8" s="68"/>
    </row>
    <row r="9" spans="2:9" s="20" customFormat="1" ht="21.6" customHeight="1">
      <c r="B9" s="115">
        <f>B8+1</f>
        <v>1</v>
      </c>
      <c r="C9" s="159" t="s">
        <v>47</v>
      </c>
      <c r="D9" s="72">
        <v>1</v>
      </c>
      <c r="E9" s="304" t="s">
        <v>621</v>
      </c>
      <c r="F9" s="163"/>
      <c r="G9" s="164"/>
      <c r="H9" s="165"/>
      <c r="I9" s="304"/>
    </row>
    <row r="10" spans="2:9" s="20" customFormat="1" ht="21.6" customHeight="1">
      <c r="B10" s="115">
        <f t="shared" ref="B10:B13" si="0">B9+1</f>
        <v>2</v>
      </c>
      <c r="C10" s="159" t="s">
        <v>210</v>
      </c>
      <c r="D10" s="72">
        <v>1</v>
      </c>
      <c r="E10" s="304" t="s">
        <v>569</v>
      </c>
      <c r="F10" s="163"/>
      <c r="G10" s="164"/>
      <c r="H10" s="165"/>
      <c r="I10" s="304"/>
    </row>
    <row r="11" spans="2:9" s="20" customFormat="1" ht="21.6" customHeight="1">
      <c r="B11" s="115">
        <f t="shared" si="0"/>
        <v>3</v>
      </c>
      <c r="C11" s="159" t="s">
        <v>180</v>
      </c>
      <c r="D11" s="72">
        <v>1</v>
      </c>
      <c r="E11" s="304" t="s">
        <v>569</v>
      </c>
      <c r="F11" s="163"/>
      <c r="G11" s="164"/>
      <c r="H11" s="165"/>
      <c r="I11" s="304"/>
    </row>
    <row r="12" spans="2:9" s="20" customFormat="1" ht="21.6" customHeight="1">
      <c r="B12" s="115">
        <f t="shared" si="0"/>
        <v>4</v>
      </c>
      <c r="C12" s="159" t="s">
        <v>7</v>
      </c>
      <c r="D12" s="72">
        <v>1</v>
      </c>
      <c r="E12" s="304" t="s">
        <v>569</v>
      </c>
      <c r="F12" s="163"/>
      <c r="G12" s="164"/>
      <c r="H12" s="165"/>
      <c r="I12" s="304"/>
    </row>
    <row r="13" spans="2:9" s="20" customFormat="1" ht="21.6" customHeight="1" thickBot="1">
      <c r="B13" s="115">
        <f t="shared" si="0"/>
        <v>5</v>
      </c>
      <c r="C13" s="159" t="s">
        <v>182</v>
      </c>
      <c r="D13" s="72">
        <v>1</v>
      </c>
      <c r="E13" s="304" t="s">
        <v>568</v>
      </c>
      <c r="F13" s="163"/>
      <c r="G13" s="164"/>
      <c r="H13" s="165"/>
      <c r="I13" s="304"/>
    </row>
    <row r="14" spans="2:9" ht="18" customHeight="1" thickBot="1">
      <c r="B14" s="65"/>
      <c r="C14" s="73" t="s">
        <v>167</v>
      </c>
      <c r="D14" s="74">
        <f>SUM(D9:D13)</f>
        <v>5</v>
      </c>
      <c r="E14" s="74"/>
      <c r="F14" s="75">
        <f>SUM(F9:F13)</f>
        <v>0</v>
      </c>
      <c r="G14" s="75">
        <f>SUM(G9:G13)</f>
        <v>0</v>
      </c>
      <c r="H14" s="74"/>
      <c r="I14" s="74"/>
    </row>
  </sheetData>
  <autoFilter ref="B8:E14" xr:uid="{6D24415E-7848-4A77-96EE-F48905BE564D}"/>
  <sortState xmlns:xlrd2="http://schemas.microsoft.com/office/spreadsheetml/2017/richdata2" ref="C9:I13">
    <sortCondition ref="C9:C13"/>
  </sortState>
  <mergeCells count="6">
    <mergeCell ref="F5:H6"/>
    <mergeCell ref="B2:E2"/>
    <mergeCell ref="B3:E3"/>
    <mergeCell ref="B5:B7"/>
    <mergeCell ref="C5:C7"/>
    <mergeCell ref="D5:D6"/>
  </mergeCells>
  <phoneticPr fontId="57" type="noConversion"/>
  <printOptions horizontalCentered="1"/>
  <pageMargins left="0.70866141732283472" right="0.31496062992125984" top="0.35433070866141736" bottom="0.35433070866141736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528B-B445-40FA-8E4F-E2BAC026D028}">
  <sheetPr>
    <tabColor rgb="FFC00000"/>
    <pageSetUpPr fitToPage="1"/>
  </sheetPr>
  <dimension ref="B2:G39"/>
  <sheetViews>
    <sheetView zoomScaleNormal="100" workbookViewId="0">
      <selection activeCell="C18" sqref="C18"/>
    </sheetView>
  </sheetViews>
  <sheetFormatPr defaultRowHeight="13.2"/>
  <cols>
    <col min="2" max="2" width="5" customWidth="1"/>
    <col min="3" max="3" width="23" customWidth="1"/>
    <col min="4" max="4" width="7" customWidth="1"/>
    <col min="5" max="5" width="7.109375" customWidth="1"/>
    <col min="6" max="6" width="7.6640625" style="27" customWidth="1"/>
    <col min="7" max="7" width="37.21875" customWidth="1"/>
    <col min="8" max="8" width="9.109375" customWidth="1"/>
    <col min="9" max="9" width="11.6640625" customWidth="1"/>
    <col min="10" max="10" width="12" customWidth="1"/>
    <col min="11" max="11" width="13.5546875" customWidth="1"/>
  </cols>
  <sheetData>
    <row r="2" spans="2:7" ht="15.6">
      <c r="C2" s="651" t="s">
        <v>828</v>
      </c>
    </row>
    <row r="3" spans="2:7">
      <c r="B3" s="827" t="s">
        <v>324</v>
      </c>
      <c r="C3" s="827"/>
      <c r="D3" s="827"/>
      <c r="E3" s="827"/>
      <c r="F3" s="827"/>
      <c r="G3" s="827"/>
    </row>
    <row r="4" spans="2:7" ht="13.8" thickBot="1">
      <c r="B4" s="828"/>
      <c r="C4" s="828"/>
      <c r="D4" s="828"/>
      <c r="E4" s="828"/>
      <c r="F4" s="828"/>
      <c r="G4" s="828"/>
    </row>
    <row r="5" spans="2:7">
      <c r="B5" s="829" t="s">
        <v>168</v>
      </c>
      <c r="C5" s="832" t="s">
        <v>137</v>
      </c>
      <c r="D5" s="835" t="s">
        <v>198</v>
      </c>
      <c r="E5" s="838" t="s">
        <v>199</v>
      </c>
      <c r="F5" s="841" t="s">
        <v>200</v>
      </c>
      <c r="G5" s="844" t="s">
        <v>4</v>
      </c>
    </row>
    <row r="6" spans="2:7">
      <c r="B6" s="830"/>
      <c r="C6" s="833"/>
      <c r="D6" s="836"/>
      <c r="E6" s="839"/>
      <c r="F6" s="842"/>
      <c r="G6" s="845"/>
    </row>
    <row r="7" spans="2:7" ht="13.8" thickBot="1">
      <c r="B7" s="831"/>
      <c r="C7" s="834"/>
      <c r="D7" s="837"/>
      <c r="E7" s="840"/>
      <c r="F7" s="843"/>
      <c r="G7" s="846"/>
    </row>
    <row r="8" spans="2:7" ht="15.6">
      <c r="B8" s="199">
        <v>1</v>
      </c>
      <c r="C8" s="408" t="s">
        <v>51</v>
      </c>
      <c r="D8" s="409">
        <v>2</v>
      </c>
      <c r="E8" s="450"/>
      <c r="F8" s="451"/>
      <c r="G8" s="410" t="s">
        <v>371</v>
      </c>
    </row>
    <row r="9" spans="2:7" ht="15.6">
      <c r="B9" s="199">
        <f>B8+1</f>
        <v>2</v>
      </c>
      <c r="C9" s="408" t="s">
        <v>50</v>
      </c>
      <c r="D9" s="409">
        <v>1</v>
      </c>
      <c r="E9" s="412"/>
      <c r="F9" s="610"/>
      <c r="G9" s="410" t="s">
        <v>1027</v>
      </c>
    </row>
    <row r="10" spans="2:7" ht="15.6">
      <c r="B10" s="199">
        <f t="shared" ref="B10:B22" si="0">B9+1</f>
        <v>3</v>
      </c>
      <c r="C10" s="408" t="s">
        <v>411</v>
      </c>
      <c r="D10" s="409">
        <v>1</v>
      </c>
      <c r="E10" s="412"/>
      <c r="F10" s="610"/>
      <c r="G10" s="410" t="s">
        <v>414</v>
      </c>
    </row>
    <row r="11" spans="2:7" ht="15.6">
      <c r="B11" s="199">
        <f t="shared" si="0"/>
        <v>4</v>
      </c>
      <c r="C11" s="408" t="s">
        <v>58</v>
      </c>
      <c r="D11" s="409">
        <v>1</v>
      </c>
      <c r="E11" s="413"/>
      <c r="F11" s="611"/>
      <c r="G11" s="410" t="s">
        <v>414</v>
      </c>
    </row>
    <row r="12" spans="2:7" ht="15.6">
      <c r="B12" s="199">
        <f t="shared" si="0"/>
        <v>5</v>
      </c>
      <c r="C12" s="408" t="s">
        <v>63</v>
      </c>
      <c r="D12" s="409">
        <v>1</v>
      </c>
      <c r="E12" s="410"/>
      <c r="F12" s="611"/>
      <c r="G12" s="410" t="s">
        <v>283</v>
      </c>
    </row>
    <row r="13" spans="2:7" ht="15.6">
      <c r="B13" s="199">
        <f t="shared" si="0"/>
        <v>6</v>
      </c>
      <c r="C13" s="408" t="s">
        <v>201</v>
      </c>
      <c r="D13" s="409">
        <v>2</v>
      </c>
      <c r="E13" s="411"/>
      <c r="F13" s="610"/>
      <c r="G13" s="410" t="s">
        <v>352</v>
      </c>
    </row>
    <row r="14" spans="2:7" ht="15.6">
      <c r="B14" s="199">
        <f t="shared" si="0"/>
        <v>7</v>
      </c>
      <c r="C14" s="408" t="s">
        <v>73</v>
      </c>
      <c r="D14" s="409">
        <v>10</v>
      </c>
      <c r="E14" s="412"/>
      <c r="F14" s="610"/>
      <c r="G14" s="410" t="s">
        <v>472</v>
      </c>
    </row>
    <row r="15" spans="2:7" ht="15.6">
      <c r="B15" s="199">
        <f t="shared" si="0"/>
        <v>8</v>
      </c>
      <c r="C15" s="408" t="s">
        <v>75</v>
      </c>
      <c r="D15" s="409">
        <v>9</v>
      </c>
      <c r="E15" s="412"/>
      <c r="F15" s="610"/>
      <c r="G15" s="410" t="s">
        <v>470</v>
      </c>
    </row>
    <row r="16" spans="2:7" ht="15.6">
      <c r="B16" s="199">
        <f t="shared" si="0"/>
        <v>9</v>
      </c>
      <c r="C16" s="408" t="s">
        <v>192</v>
      </c>
      <c r="D16" s="409">
        <v>2</v>
      </c>
      <c r="E16" s="413"/>
      <c r="F16" s="610"/>
      <c r="G16" s="410" t="s">
        <v>399</v>
      </c>
    </row>
    <row r="17" spans="2:7" ht="15.6">
      <c r="B17" s="199">
        <f t="shared" si="0"/>
        <v>10</v>
      </c>
      <c r="C17" s="408" t="s">
        <v>25</v>
      </c>
      <c r="D17" s="409">
        <v>8</v>
      </c>
      <c r="E17" s="412"/>
      <c r="F17" s="610"/>
      <c r="G17" s="410" t="s">
        <v>478</v>
      </c>
    </row>
    <row r="18" spans="2:7" ht="15.6">
      <c r="B18" s="199">
        <f t="shared" si="0"/>
        <v>11</v>
      </c>
      <c r="C18" s="408" t="s">
        <v>202</v>
      </c>
      <c r="D18" s="409">
        <v>7</v>
      </c>
      <c r="E18" s="450"/>
      <c r="F18" s="610"/>
      <c r="G18" s="410" t="s">
        <v>429</v>
      </c>
    </row>
    <row r="19" spans="2:7" ht="15.6">
      <c r="B19" s="199">
        <f t="shared" si="0"/>
        <v>12</v>
      </c>
      <c r="C19" s="408" t="s">
        <v>203</v>
      </c>
      <c r="D19" s="409">
        <v>3</v>
      </c>
      <c r="E19" s="412"/>
      <c r="F19" s="610"/>
      <c r="G19" s="410" t="s">
        <v>437</v>
      </c>
    </row>
    <row r="20" spans="2:7" ht="15.6">
      <c r="B20" s="199">
        <f t="shared" si="0"/>
        <v>13</v>
      </c>
      <c r="C20" s="408" t="s">
        <v>382</v>
      </c>
      <c r="D20" s="409">
        <v>1</v>
      </c>
      <c r="E20" s="450"/>
      <c r="F20" s="451"/>
      <c r="G20" s="410" t="s">
        <v>383</v>
      </c>
    </row>
    <row r="21" spans="2:7" ht="15.6">
      <c r="B21" s="199">
        <f t="shared" si="0"/>
        <v>14</v>
      </c>
      <c r="C21" s="408" t="s">
        <v>97</v>
      </c>
      <c r="D21" s="409">
        <v>2</v>
      </c>
      <c r="E21" s="412"/>
      <c r="F21" s="610"/>
      <c r="G21" s="410" t="s">
        <v>438</v>
      </c>
    </row>
    <row r="22" spans="2:7" ht="16.2" thickBot="1">
      <c r="B22" s="199">
        <f t="shared" si="0"/>
        <v>15</v>
      </c>
      <c r="C22" s="408" t="s">
        <v>33</v>
      </c>
      <c r="D22" s="409">
        <v>2</v>
      </c>
      <c r="E22" s="412"/>
      <c r="F22" s="610"/>
      <c r="G22" s="410" t="s">
        <v>497</v>
      </c>
    </row>
    <row r="23" spans="2:7" ht="13.8" thickBot="1">
      <c r="B23" s="203"/>
      <c r="C23" s="204"/>
      <c r="D23" s="266">
        <f>SUBTOTAL(9,D8:D22)</f>
        <v>52</v>
      </c>
      <c r="E23" s="266">
        <f>SUBTOTAL(9,E8:E22)</f>
        <v>0</v>
      </c>
      <c r="F23" s="609">
        <f>SUBTOTAL(9,F8:F22)</f>
        <v>0</v>
      </c>
      <c r="G23" s="269"/>
    </row>
    <row r="25" spans="2:7" ht="15.6">
      <c r="B25" s="651" t="s">
        <v>827</v>
      </c>
      <c r="C25" s="143"/>
    </row>
    <row r="26" spans="2:7" ht="21.6" customHeight="1">
      <c r="B26" s="827" t="s">
        <v>324</v>
      </c>
      <c r="C26" s="827"/>
      <c r="D26" s="827"/>
      <c r="E26" s="827"/>
      <c r="F26" s="827"/>
      <c r="G26" s="827"/>
    </row>
    <row r="27" spans="2:7" ht="21.6" customHeight="1" thickBot="1">
      <c r="B27" s="828"/>
      <c r="C27" s="828"/>
      <c r="D27" s="828"/>
      <c r="E27" s="828"/>
      <c r="F27" s="828"/>
      <c r="G27" s="828"/>
    </row>
    <row r="28" spans="2:7" ht="13.2" customHeight="1">
      <c r="B28" s="829" t="s">
        <v>168</v>
      </c>
      <c r="C28" s="832" t="s">
        <v>137</v>
      </c>
      <c r="D28" s="835" t="s">
        <v>198</v>
      </c>
      <c r="E28" s="838" t="s">
        <v>199</v>
      </c>
      <c r="F28" s="841" t="s">
        <v>200</v>
      </c>
      <c r="G28" s="844" t="s">
        <v>4</v>
      </c>
    </row>
    <row r="29" spans="2:7">
      <c r="B29" s="830"/>
      <c r="C29" s="833"/>
      <c r="D29" s="836"/>
      <c r="E29" s="839"/>
      <c r="F29" s="842"/>
      <c r="G29" s="845"/>
    </row>
    <row r="30" spans="2:7" ht="13.8" thickBot="1">
      <c r="B30" s="831"/>
      <c r="C30" s="834"/>
      <c r="D30" s="837"/>
      <c r="E30" s="840"/>
      <c r="F30" s="843"/>
      <c r="G30" s="846"/>
    </row>
    <row r="31" spans="2:7" ht="19.8" customHeight="1">
      <c r="B31" s="199">
        <v>1</v>
      </c>
      <c r="C31" s="200" t="s">
        <v>626</v>
      </c>
      <c r="D31" s="265">
        <v>1</v>
      </c>
      <c r="E31" s="989"/>
      <c r="F31" s="990"/>
      <c r="G31" s="267" t="s">
        <v>771</v>
      </c>
    </row>
    <row r="32" spans="2:7" ht="19.8" customHeight="1">
      <c r="B32" s="199">
        <f>B31+1</f>
        <v>2</v>
      </c>
      <c r="C32" s="200" t="s">
        <v>593</v>
      </c>
      <c r="D32" s="265">
        <v>1</v>
      </c>
      <c r="E32" s="202"/>
      <c r="F32" s="991"/>
      <c r="G32" s="267" t="s">
        <v>772</v>
      </c>
    </row>
    <row r="33" spans="2:7" ht="19.8" customHeight="1">
      <c r="B33" s="199">
        <f t="shared" ref="B33:B38" si="1">B32+1</f>
        <v>3</v>
      </c>
      <c r="C33" s="200" t="s">
        <v>773</v>
      </c>
      <c r="D33" s="265"/>
      <c r="E33" s="202"/>
      <c r="F33" s="991">
        <v>1</v>
      </c>
      <c r="G33" s="267" t="s">
        <v>774</v>
      </c>
    </row>
    <row r="34" spans="2:7" ht="19.8" customHeight="1">
      <c r="B34" s="199">
        <f t="shared" si="1"/>
        <v>4</v>
      </c>
      <c r="C34" s="200" t="s">
        <v>24</v>
      </c>
      <c r="D34" s="265"/>
      <c r="E34" s="268"/>
      <c r="F34" s="992">
        <v>1</v>
      </c>
      <c r="G34" s="267" t="s">
        <v>775</v>
      </c>
    </row>
    <row r="35" spans="2:7" ht="19.8" customHeight="1">
      <c r="B35" s="199">
        <f t="shared" si="1"/>
        <v>5</v>
      </c>
      <c r="C35" s="200" t="s">
        <v>25</v>
      </c>
      <c r="D35" s="265"/>
      <c r="E35" s="267"/>
      <c r="F35" s="992">
        <v>1</v>
      </c>
      <c r="G35" s="267" t="s">
        <v>775</v>
      </c>
    </row>
    <row r="36" spans="2:7" ht="19.8" customHeight="1">
      <c r="B36" s="199">
        <f t="shared" si="1"/>
        <v>6</v>
      </c>
      <c r="C36" s="200" t="s">
        <v>26</v>
      </c>
      <c r="D36" s="265"/>
      <c r="E36" s="201"/>
      <c r="F36" s="991">
        <v>1</v>
      </c>
      <c r="G36" s="267" t="s">
        <v>775</v>
      </c>
    </row>
    <row r="37" spans="2:7" ht="19.8" customHeight="1">
      <c r="B37" s="199">
        <f t="shared" si="1"/>
        <v>7</v>
      </c>
      <c r="C37" s="200" t="s">
        <v>202</v>
      </c>
      <c r="D37" s="265">
        <v>1</v>
      </c>
      <c r="E37" s="202"/>
      <c r="F37" s="991"/>
      <c r="G37" s="267" t="s">
        <v>776</v>
      </c>
    </row>
    <row r="38" spans="2:7" ht="19.8" customHeight="1" thickBot="1">
      <c r="B38" s="199">
        <f t="shared" si="1"/>
        <v>8</v>
      </c>
      <c r="C38" s="200" t="s">
        <v>88</v>
      </c>
      <c r="D38" s="265">
        <v>1</v>
      </c>
      <c r="E38" s="202"/>
      <c r="F38" s="997"/>
      <c r="G38" s="267" t="s">
        <v>777</v>
      </c>
    </row>
    <row r="39" spans="2:7" ht="21.6" customHeight="1" thickBot="1">
      <c r="B39" s="203"/>
      <c r="C39" s="993" t="s">
        <v>167</v>
      </c>
      <c r="D39" s="994">
        <f>SUBTOTAL(9,D31:D38)</f>
        <v>4</v>
      </c>
      <c r="E39" s="994">
        <f>SUBTOTAL(9,E31:E38)</f>
        <v>0</v>
      </c>
      <c r="F39" s="995">
        <f>SUBTOTAL(9,F31:F38)</f>
        <v>4</v>
      </c>
      <c r="G39" s="996"/>
    </row>
  </sheetData>
  <sortState xmlns:xlrd2="http://schemas.microsoft.com/office/spreadsheetml/2017/richdata2" ref="C8:H22">
    <sortCondition ref="C8:C22"/>
  </sortState>
  <mergeCells count="14">
    <mergeCell ref="B3:G4"/>
    <mergeCell ref="B5:B7"/>
    <mergeCell ref="C5:C7"/>
    <mergeCell ref="D5:D7"/>
    <mergeCell ref="E5:E7"/>
    <mergeCell ref="F5:F7"/>
    <mergeCell ref="G5:G7"/>
    <mergeCell ref="B26:G27"/>
    <mergeCell ref="B28:B30"/>
    <mergeCell ref="C28:C30"/>
    <mergeCell ref="D28:D30"/>
    <mergeCell ref="E28:E30"/>
    <mergeCell ref="F28:F30"/>
    <mergeCell ref="G28:G30"/>
  </mergeCells>
  <phoneticPr fontId="57" type="noConversion"/>
  <pageMargins left="0.31496062992125984" right="0.11811023622047244" top="0.74803149606299213" bottom="0.74803149606299213" header="0.31496062992125984" footer="0.31496062992125984"/>
  <pageSetup paperSize="9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A06EB-7AFA-45AE-BB90-69773260904A}">
  <sheetPr>
    <tabColor rgb="FFCCFF99"/>
    <pageSetUpPr fitToPage="1"/>
  </sheetPr>
  <dimension ref="A1:M138"/>
  <sheetViews>
    <sheetView showWhiteSpace="0" zoomScale="90" zoomScaleNormal="90" workbookViewId="0">
      <pane xSplit="5" ySplit="10" topLeftCell="F11" activePane="bottomRight" state="frozen"/>
      <selection pane="topRight" activeCell="G1" sqref="G1"/>
      <selection pane="bottomLeft" activeCell="A12" sqref="A12"/>
      <selection pane="bottomRight" activeCell="H82" sqref="H82:H83"/>
    </sheetView>
  </sheetViews>
  <sheetFormatPr defaultRowHeight="13.2"/>
  <cols>
    <col min="1" max="1" width="7.109375" style="28" customWidth="1"/>
    <col min="2" max="2" width="5.5546875" hidden="1" customWidth="1"/>
    <col min="3" max="3" width="5.5546875" customWidth="1"/>
    <col min="4" max="4" width="27.88671875" customWidth="1"/>
    <col min="5" max="7" width="8.44140625" customWidth="1"/>
    <col min="8" max="8" width="11.21875" customWidth="1"/>
    <col min="9" max="9" width="28" style="20" customWidth="1"/>
    <col min="10" max="10" width="6.5546875" customWidth="1"/>
    <col min="11" max="11" width="26" customWidth="1"/>
    <col min="237" max="237" width="6.5546875" customWidth="1"/>
    <col min="238" max="238" width="5.5546875" customWidth="1"/>
    <col min="239" max="239" width="30.109375" customWidth="1"/>
    <col min="240" max="240" width="13.5546875" customWidth="1"/>
    <col min="241" max="241" width="13.33203125" customWidth="1"/>
    <col min="242" max="243" width="16.6640625" customWidth="1"/>
    <col min="244" max="245" width="12.6640625" customWidth="1"/>
    <col min="246" max="246" width="0" hidden="1" customWidth="1"/>
    <col min="247" max="248" width="12.6640625" customWidth="1"/>
    <col min="249" max="249" width="0" hidden="1" customWidth="1"/>
    <col min="250" max="250" width="16.5546875" customWidth="1"/>
    <col min="251" max="251" width="13.109375" customWidth="1"/>
    <col min="252" max="253" width="12.6640625" customWidth="1"/>
    <col min="254" max="254" width="22.44140625" customWidth="1"/>
    <col min="493" max="493" width="6.5546875" customWidth="1"/>
    <col min="494" max="494" width="5.5546875" customWidth="1"/>
    <col min="495" max="495" width="30.109375" customWidth="1"/>
    <col min="496" max="496" width="13.5546875" customWidth="1"/>
    <col min="497" max="497" width="13.33203125" customWidth="1"/>
    <col min="498" max="499" width="16.6640625" customWidth="1"/>
    <col min="500" max="501" width="12.6640625" customWidth="1"/>
    <col min="502" max="502" width="0" hidden="1" customWidth="1"/>
    <col min="503" max="504" width="12.6640625" customWidth="1"/>
    <col min="505" max="505" width="0" hidden="1" customWidth="1"/>
    <col min="506" max="506" width="16.5546875" customWidth="1"/>
    <col min="507" max="507" width="13.109375" customWidth="1"/>
    <col min="508" max="509" width="12.6640625" customWidth="1"/>
    <col min="510" max="510" width="22.44140625" customWidth="1"/>
    <col min="749" max="749" width="6.5546875" customWidth="1"/>
    <col min="750" max="750" width="5.5546875" customWidth="1"/>
    <col min="751" max="751" width="30.109375" customWidth="1"/>
    <col min="752" max="752" width="13.5546875" customWidth="1"/>
    <col min="753" max="753" width="13.33203125" customWidth="1"/>
    <col min="754" max="755" width="16.6640625" customWidth="1"/>
    <col min="756" max="757" width="12.6640625" customWidth="1"/>
    <col min="758" max="758" width="0" hidden="1" customWidth="1"/>
    <col min="759" max="760" width="12.6640625" customWidth="1"/>
    <col min="761" max="761" width="0" hidden="1" customWidth="1"/>
    <col min="762" max="762" width="16.5546875" customWidth="1"/>
    <col min="763" max="763" width="13.109375" customWidth="1"/>
    <col min="764" max="765" width="12.6640625" customWidth="1"/>
    <col min="766" max="766" width="22.44140625" customWidth="1"/>
    <col min="1005" max="1005" width="6.5546875" customWidth="1"/>
    <col min="1006" max="1006" width="5.5546875" customWidth="1"/>
    <col min="1007" max="1007" width="30.109375" customWidth="1"/>
    <col min="1008" max="1008" width="13.5546875" customWidth="1"/>
    <col min="1009" max="1009" width="13.33203125" customWidth="1"/>
    <col min="1010" max="1011" width="16.6640625" customWidth="1"/>
    <col min="1012" max="1013" width="12.6640625" customWidth="1"/>
    <col min="1014" max="1014" width="0" hidden="1" customWidth="1"/>
    <col min="1015" max="1016" width="12.6640625" customWidth="1"/>
    <col min="1017" max="1017" width="0" hidden="1" customWidth="1"/>
    <col min="1018" max="1018" width="16.5546875" customWidth="1"/>
    <col min="1019" max="1019" width="13.109375" customWidth="1"/>
    <col min="1020" max="1021" width="12.6640625" customWidth="1"/>
    <col min="1022" max="1022" width="22.44140625" customWidth="1"/>
    <col min="1261" max="1261" width="6.5546875" customWidth="1"/>
    <col min="1262" max="1262" width="5.5546875" customWidth="1"/>
    <col min="1263" max="1263" width="30.109375" customWidth="1"/>
    <col min="1264" max="1264" width="13.5546875" customWidth="1"/>
    <col min="1265" max="1265" width="13.33203125" customWidth="1"/>
    <col min="1266" max="1267" width="16.6640625" customWidth="1"/>
    <col min="1268" max="1269" width="12.6640625" customWidth="1"/>
    <col min="1270" max="1270" width="0" hidden="1" customWidth="1"/>
    <col min="1271" max="1272" width="12.6640625" customWidth="1"/>
    <col min="1273" max="1273" width="0" hidden="1" customWidth="1"/>
    <col min="1274" max="1274" width="16.5546875" customWidth="1"/>
    <col min="1275" max="1275" width="13.109375" customWidth="1"/>
    <col min="1276" max="1277" width="12.6640625" customWidth="1"/>
    <col min="1278" max="1278" width="22.44140625" customWidth="1"/>
    <col min="1517" max="1517" width="6.5546875" customWidth="1"/>
    <col min="1518" max="1518" width="5.5546875" customWidth="1"/>
    <col min="1519" max="1519" width="30.109375" customWidth="1"/>
    <col min="1520" max="1520" width="13.5546875" customWidth="1"/>
    <col min="1521" max="1521" width="13.33203125" customWidth="1"/>
    <col min="1522" max="1523" width="16.6640625" customWidth="1"/>
    <col min="1524" max="1525" width="12.6640625" customWidth="1"/>
    <col min="1526" max="1526" width="0" hidden="1" customWidth="1"/>
    <col min="1527" max="1528" width="12.6640625" customWidth="1"/>
    <col min="1529" max="1529" width="0" hidden="1" customWidth="1"/>
    <col min="1530" max="1530" width="16.5546875" customWidth="1"/>
    <col min="1531" max="1531" width="13.109375" customWidth="1"/>
    <col min="1532" max="1533" width="12.6640625" customWidth="1"/>
    <col min="1534" max="1534" width="22.44140625" customWidth="1"/>
    <col min="1773" max="1773" width="6.5546875" customWidth="1"/>
    <col min="1774" max="1774" width="5.5546875" customWidth="1"/>
    <col min="1775" max="1775" width="30.109375" customWidth="1"/>
    <col min="1776" max="1776" width="13.5546875" customWidth="1"/>
    <col min="1777" max="1777" width="13.33203125" customWidth="1"/>
    <col min="1778" max="1779" width="16.6640625" customWidth="1"/>
    <col min="1780" max="1781" width="12.6640625" customWidth="1"/>
    <col min="1782" max="1782" width="0" hidden="1" customWidth="1"/>
    <col min="1783" max="1784" width="12.6640625" customWidth="1"/>
    <col min="1785" max="1785" width="0" hidden="1" customWidth="1"/>
    <col min="1786" max="1786" width="16.5546875" customWidth="1"/>
    <col min="1787" max="1787" width="13.109375" customWidth="1"/>
    <col min="1788" max="1789" width="12.6640625" customWidth="1"/>
    <col min="1790" max="1790" width="22.44140625" customWidth="1"/>
    <col min="2029" max="2029" width="6.5546875" customWidth="1"/>
    <col min="2030" max="2030" width="5.5546875" customWidth="1"/>
    <col min="2031" max="2031" width="30.109375" customWidth="1"/>
    <col min="2032" max="2032" width="13.5546875" customWidth="1"/>
    <col min="2033" max="2033" width="13.33203125" customWidth="1"/>
    <col min="2034" max="2035" width="16.6640625" customWidth="1"/>
    <col min="2036" max="2037" width="12.6640625" customWidth="1"/>
    <col min="2038" max="2038" width="0" hidden="1" customWidth="1"/>
    <col min="2039" max="2040" width="12.6640625" customWidth="1"/>
    <col min="2041" max="2041" width="0" hidden="1" customWidth="1"/>
    <col min="2042" max="2042" width="16.5546875" customWidth="1"/>
    <col min="2043" max="2043" width="13.109375" customWidth="1"/>
    <col min="2044" max="2045" width="12.6640625" customWidth="1"/>
    <col min="2046" max="2046" width="22.44140625" customWidth="1"/>
    <col min="2285" max="2285" width="6.5546875" customWidth="1"/>
    <col min="2286" max="2286" width="5.5546875" customWidth="1"/>
    <col min="2287" max="2287" width="30.109375" customWidth="1"/>
    <col min="2288" max="2288" width="13.5546875" customWidth="1"/>
    <col min="2289" max="2289" width="13.33203125" customWidth="1"/>
    <col min="2290" max="2291" width="16.6640625" customWidth="1"/>
    <col min="2292" max="2293" width="12.6640625" customWidth="1"/>
    <col min="2294" max="2294" width="0" hidden="1" customWidth="1"/>
    <col min="2295" max="2296" width="12.6640625" customWidth="1"/>
    <col min="2297" max="2297" width="0" hidden="1" customWidth="1"/>
    <col min="2298" max="2298" width="16.5546875" customWidth="1"/>
    <col min="2299" max="2299" width="13.109375" customWidth="1"/>
    <col min="2300" max="2301" width="12.6640625" customWidth="1"/>
    <col min="2302" max="2302" width="22.44140625" customWidth="1"/>
    <col min="2541" max="2541" width="6.5546875" customWidth="1"/>
    <col min="2542" max="2542" width="5.5546875" customWidth="1"/>
    <col min="2543" max="2543" width="30.109375" customWidth="1"/>
    <col min="2544" max="2544" width="13.5546875" customWidth="1"/>
    <col min="2545" max="2545" width="13.33203125" customWidth="1"/>
    <col min="2546" max="2547" width="16.6640625" customWidth="1"/>
    <col min="2548" max="2549" width="12.6640625" customWidth="1"/>
    <col min="2550" max="2550" width="0" hidden="1" customWidth="1"/>
    <col min="2551" max="2552" width="12.6640625" customWidth="1"/>
    <col min="2553" max="2553" width="0" hidden="1" customWidth="1"/>
    <col min="2554" max="2554" width="16.5546875" customWidth="1"/>
    <col min="2555" max="2555" width="13.109375" customWidth="1"/>
    <col min="2556" max="2557" width="12.6640625" customWidth="1"/>
    <col min="2558" max="2558" width="22.44140625" customWidth="1"/>
    <col min="2797" max="2797" width="6.5546875" customWidth="1"/>
    <col min="2798" max="2798" width="5.5546875" customWidth="1"/>
    <col min="2799" max="2799" width="30.109375" customWidth="1"/>
    <col min="2800" max="2800" width="13.5546875" customWidth="1"/>
    <col min="2801" max="2801" width="13.33203125" customWidth="1"/>
    <col min="2802" max="2803" width="16.6640625" customWidth="1"/>
    <col min="2804" max="2805" width="12.6640625" customWidth="1"/>
    <col min="2806" max="2806" width="0" hidden="1" customWidth="1"/>
    <col min="2807" max="2808" width="12.6640625" customWidth="1"/>
    <col min="2809" max="2809" width="0" hidden="1" customWidth="1"/>
    <col min="2810" max="2810" width="16.5546875" customWidth="1"/>
    <col min="2811" max="2811" width="13.109375" customWidth="1"/>
    <col min="2812" max="2813" width="12.6640625" customWidth="1"/>
    <col min="2814" max="2814" width="22.44140625" customWidth="1"/>
    <col min="3053" max="3053" width="6.5546875" customWidth="1"/>
    <col min="3054" max="3054" width="5.5546875" customWidth="1"/>
    <col min="3055" max="3055" width="30.109375" customWidth="1"/>
    <col min="3056" max="3056" width="13.5546875" customWidth="1"/>
    <col min="3057" max="3057" width="13.33203125" customWidth="1"/>
    <col min="3058" max="3059" width="16.6640625" customWidth="1"/>
    <col min="3060" max="3061" width="12.6640625" customWidth="1"/>
    <col min="3062" max="3062" width="0" hidden="1" customWidth="1"/>
    <col min="3063" max="3064" width="12.6640625" customWidth="1"/>
    <col min="3065" max="3065" width="0" hidden="1" customWidth="1"/>
    <col min="3066" max="3066" width="16.5546875" customWidth="1"/>
    <col min="3067" max="3067" width="13.109375" customWidth="1"/>
    <col min="3068" max="3069" width="12.6640625" customWidth="1"/>
    <col min="3070" max="3070" width="22.44140625" customWidth="1"/>
    <col min="3309" max="3309" width="6.5546875" customWidth="1"/>
    <col min="3310" max="3310" width="5.5546875" customWidth="1"/>
    <col min="3311" max="3311" width="30.109375" customWidth="1"/>
    <col min="3312" max="3312" width="13.5546875" customWidth="1"/>
    <col min="3313" max="3313" width="13.33203125" customWidth="1"/>
    <col min="3314" max="3315" width="16.6640625" customWidth="1"/>
    <col min="3316" max="3317" width="12.6640625" customWidth="1"/>
    <col min="3318" max="3318" width="0" hidden="1" customWidth="1"/>
    <col min="3319" max="3320" width="12.6640625" customWidth="1"/>
    <col min="3321" max="3321" width="0" hidden="1" customWidth="1"/>
    <col min="3322" max="3322" width="16.5546875" customWidth="1"/>
    <col min="3323" max="3323" width="13.109375" customWidth="1"/>
    <col min="3324" max="3325" width="12.6640625" customWidth="1"/>
    <col min="3326" max="3326" width="22.44140625" customWidth="1"/>
    <col min="3565" max="3565" width="6.5546875" customWidth="1"/>
    <col min="3566" max="3566" width="5.5546875" customWidth="1"/>
    <col min="3567" max="3567" width="30.109375" customWidth="1"/>
    <col min="3568" max="3568" width="13.5546875" customWidth="1"/>
    <col min="3569" max="3569" width="13.33203125" customWidth="1"/>
    <col min="3570" max="3571" width="16.6640625" customWidth="1"/>
    <col min="3572" max="3573" width="12.6640625" customWidth="1"/>
    <col min="3574" max="3574" width="0" hidden="1" customWidth="1"/>
    <col min="3575" max="3576" width="12.6640625" customWidth="1"/>
    <col min="3577" max="3577" width="0" hidden="1" customWidth="1"/>
    <col min="3578" max="3578" width="16.5546875" customWidth="1"/>
    <col min="3579" max="3579" width="13.109375" customWidth="1"/>
    <col min="3580" max="3581" width="12.6640625" customWidth="1"/>
    <col min="3582" max="3582" width="22.44140625" customWidth="1"/>
    <col min="3821" max="3821" width="6.5546875" customWidth="1"/>
    <col min="3822" max="3822" width="5.5546875" customWidth="1"/>
    <col min="3823" max="3823" width="30.109375" customWidth="1"/>
    <col min="3824" max="3824" width="13.5546875" customWidth="1"/>
    <col min="3825" max="3825" width="13.33203125" customWidth="1"/>
    <col min="3826" max="3827" width="16.6640625" customWidth="1"/>
    <col min="3828" max="3829" width="12.6640625" customWidth="1"/>
    <col min="3830" max="3830" width="0" hidden="1" customWidth="1"/>
    <col min="3831" max="3832" width="12.6640625" customWidth="1"/>
    <col min="3833" max="3833" width="0" hidden="1" customWidth="1"/>
    <col min="3834" max="3834" width="16.5546875" customWidth="1"/>
    <col min="3835" max="3835" width="13.109375" customWidth="1"/>
    <col min="3836" max="3837" width="12.6640625" customWidth="1"/>
    <col min="3838" max="3838" width="22.44140625" customWidth="1"/>
    <col min="4077" max="4077" width="6.5546875" customWidth="1"/>
    <col min="4078" max="4078" width="5.5546875" customWidth="1"/>
    <col min="4079" max="4079" width="30.109375" customWidth="1"/>
    <col min="4080" max="4080" width="13.5546875" customWidth="1"/>
    <col min="4081" max="4081" width="13.33203125" customWidth="1"/>
    <col min="4082" max="4083" width="16.6640625" customWidth="1"/>
    <col min="4084" max="4085" width="12.6640625" customWidth="1"/>
    <col min="4086" max="4086" width="0" hidden="1" customWidth="1"/>
    <col min="4087" max="4088" width="12.6640625" customWidth="1"/>
    <col min="4089" max="4089" width="0" hidden="1" customWidth="1"/>
    <col min="4090" max="4090" width="16.5546875" customWidth="1"/>
    <col min="4091" max="4091" width="13.109375" customWidth="1"/>
    <col min="4092" max="4093" width="12.6640625" customWidth="1"/>
    <col min="4094" max="4094" width="22.44140625" customWidth="1"/>
    <col min="4333" max="4333" width="6.5546875" customWidth="1"/>
    <col min="4334" max="4334" width="5.5546875" customWidth="1"/>
    <col min="4335" max="4335" width="30.109375" customWidth="1"/>
    <col min="4336" max="4336" width="13.5546875" customWidth="1"/>
    <col min="4337" max="4337" width="13.33203125" customWidth="1"/>
    <col min="4338" max="4339" width="16.6640625" customWidth="1"/>
    <col min="4340" max="4341" width="12.6640625" customWidth="1"/>
    <col min="4342" max="4342" width="0" hidden="1" customWidth="1"/>
    <col min="4343" max="4344" width="12.6640625" customWidth="1"/>
    <col min="4345" max="4345" width="0" hidden="1" customWidth="1"/>
    <col min="4346" max="4346" width="16.5546875" customWidth="1"/>
    <col min="4347" max="4347" width="13.109375" customWidth="1"/>
    <col min="4348" max="4349" width="12.6640625" customWidth="1"/>
    <col min="4350" max="4350" width="22.44140625" customWidth="1"/>
    <col min="4589" max="4589" width="6.5546875" customWidth="1"/>
    <col min="4590" max="4590" width="5.5546875" customWidth="1"/>
    <col min="4591" max="4591" width="30.109375" customWidth="1"/>
    <col min="4592" max="4592" width="13.5546875" customWidth="1"/>
    <col min="4593" max="4593" width="13.33203125" customWidth="1"/>
    <col min="4594" max="4595" width="16.6640625" customWidth="1"/>
    <col min="4596" max="4597" width="12.6640625" customWidth="1"/>
    <col min="4598" max="4598" width="0" hidden="1" customWidth="1"/>
    <col min="4599" max="4600" width="12.6640625" customWidth="1"/>
    <col min="4601" max="4601" width="0" hidden="1" customWidth="1"/>
    <col min="4602" max="4602" width="16.5546875" customWidth="1"/>
    <col min="4603" max="4603" width="13.109375" customWidth="1"/>
    <col min="4604" max="4605" width="12.6640625" customWidth="1"/>
    <col min="4606" max="4606" width="22.44140625" customWidth="1"/>
    <col min="4845" max="4845" width="6.5546875" customWidth="1"/>
    <col min="4846" max="4846" width="5.5546875" customWidth="1"/>
    <col min="4847" max="4847" width="30.109375" customWidth="1"/>
    <col min="4848" max="4848" width="13.5546875" customWidth="1"/>
    <col min="4849" max="4849" width="13.33203125" customWidth="1"/>
    <col min="4850" max="4851" width="16.6640625" customWidth="1"/>
    <col min="4852" max="4853" width="12.6640625" customWidth="1"/>
    <col min="4854" max="4854" width="0" hidden="1" customWidth="1"/>
    <col min="4855" max="4856" width="12.6640625" customWidth="1"/>
    <col min="4857" max="4857" width="0" hidden="1" customWidth="1"/>
    <col min="4858" max="4858" width="16.5546875" customWidth="1"/>
    <col min="4859" max="4859" width="13.109375" customWidth="1"/>
    <col min="4860" max="4861" width="12.6640625" customWidth="1"/>
    <col min="4862" max="4862" width="22.44140625" customWidth="1"/>
    <col min="5101" max="5101" width="6.5546875" customWidth="1"/>
    <col min="5102" max="5102" width="5.5546875" customWidth="1"/>
    <col min="5103" max="5103" width="30.109375" customWidth="1"/>
    <col min="5104" max="5104" width="13.5546875" customWidth="1"/>
    <col min="5105" max="5105" width="13.33203125" customWidth="1"/>
    <col min="5106" max="5107" width="16.6640625" customWidth="1"/>
    <col min="5108" max="5109" width="12.6640625" customWidth="1"/>
    <col min="5110" max="5110" width="0" hidden="1" customWidth="1"/>
    <col min="5111" max="5112" width="12.6640625" customWidth="1"/>
    <col min="5113" max="5113" width="0" hidden="1" customWidth="1"/>
    <col min="5114" max="5114" width="16.5546875" customWidth="1"/>
    <col min="5115" max="5115" width="13.109375" customWidth="1"/>
    <col min="5116" max="5117" width="12.6640625" customWidth="1"/>
    <col min="5118" max="5118" width="22.44140625" customWidth="1"/>
    <col min="5357" max="5357" width="6.5546875" customWidth="1"/>
    <col min="5358" max="5358" width="5.5546875" customWidth="1"/>
    <col min="5359" max="5359" width="30.109375" customWidth="1"/>
    <col min="5360" max="5360" width="13.5546875" customWidth="1"/>
    <col min="5361" max="5361" width="13.33203125" customWidth="1"/>
    <col min="5362" max="5363" width="16.6640625" customWidth="1"/>
    <col min="5364" max="5365" width="12.6640625" customWidth="1"/>
    <col min="5366" max="5366" width="0" hidden="1" customWidth="1"/>
    <col min="5367" max="5368" width="12.6640625" customWidth="1"/>
    <col min="5369" max="5369" width="0" hidden="1" customWidth="1"/>
    <col min="5370" max="5370" width="16.5546875" customWidth="1"/>
    <col min="5371" max="5371" width="13.109375" customWidth="1"/>
    <col min="5372" max="5373" width="12.6640625" customWidth="1"/>
    <col min="5374" max="5374" width="22.44140625" customWidth="1"/>
    <col min="5613" max="5613" width="6.5546875" customWidth="1"/>
    <col min="5614" max="5614" width="5.5546875" customWidth="1"/>
    <col min="5615" max="5615" width="30.109375" customWidth="1"/>
    <col min="5616" max="5616" width="13.5546875" customWidth="1"/>
    <col min="5617" max="5617" width="13.33203125" customWidth="1"/>
    <col min="5618" max="5619" width="16.6640625" customWidth="1"/>
    <col min="5620" max="5621" width="12.6640625" customWidth="1"/>
    <col min="5622" max="5622" width="0" hidden="1" customWidth="1"/>
    <col min="5623" max="5624" width="12.6640625" customWidth="1"/>
    <col min="5625" max="5625" width="0" hidden="1" customWidth="1"/>
    <col min="5626" max="5626" width="16.5546875" customWidth="1"/>
    <col min="5627" max="5627" width="13.109375" customWidth="1"/>
    <col min="5628" max="5629" width="12.6640625" customWidth="1"/>
    <col min="5630" max="5630" width="22.44140625" customWidth="1"/>
    <col min="5869" max="5869" width="6.5546875" customWidth="1"/>
    <col min="5870" max="5870" width="5.5546875" customWidth="1"/>
    <col min="5871" max="5871" width="30.109375" customWidth="1"/>
    <col min="5872" max="5872" width="13.5546875" customWidth="1"/>
    <col min="5873" max="5873" width="13.33203125" customWidth="1"/>
    <col min="5874" max="5875" width="16.6640625" customWidth="1"/>
    <col min="5876" max="5877" width="12.6640625" customWidth="1"/>
    <col min="5878" max="5878" width="0" hidden="1" customWidth="1"/>
    <col min="5879" max="5880" width="12.6640625" customWidth="1"/>
    <col min="5881" max="5881" width="0" hidden="1" customWidth="1"/>
    <col min="5882" max="5882" width="16.5546875" customWidth="1"/>
    <col min="5883" max="5883" width="13.109375" customWidth="1"/>
    <col min="5884" max="5885" width="12.6640625" customWidth="1"/>
    <col min="5886" max="5886" width="22.44140625" customWidth="1"/>
    <col min="6125" max="6125" width="6.5546875" customWidth="1"/>
    <col min="6126" max="6126" width="5.5546875" customWidth="1"/>
    <col min="6127" max="6127" width="30.109375" customWidth="1"/>
    <col min="6128" max="6128" width="13.5546875" customWidth="1"/>
    <col min="6129" max="6129" width="13.33203125" customWidth="1"/>
    <col min="6130" max="6131" width="16.6640625" customWidth="1"/>
    <col min="6132" max="6133" width="12.6640625" customWidth="1"/>
    <col min="6134" max="6134" width="0" hidden="1" customWidth="1"/>
    <col min="6135" max="6136" width="12.6640625" customWidth="1"/>
    <col min="6137" max="6137" width="0" hidden="1" customWidth="1"/>
    <col min="6138" max="6138" width="16.5546875" customWidth="1"/>
    <col min="6139" max="6139" width="13.109375" customWidth="1"/>
    <col min="6140" max="6141" width="12.6640625" customWidth="1"/>
    <col min="6142" max="6142" width="22.44140625" customWidth="1"/>
    <col min="6381" max="6381" width="6.5546875" customWidth="1"/>
    <col min="6382" max="6382" width="5.5546875" customWidth="1"/>
    <col min="6383" max="6383" width="30.109375" customWidth="1"/>
    <col min="6384" max="6384" width="13.5546875" customWidth="1"/>
    <col min="6385" max="6385" width="13.33203125" customWidth="1"/>
    <col min="6386" max="6387" width="16.6640625" customWidth="1"/>
    <col min="6388" max="6389" width="12.6640625" customWidth="1"/>
    <col min="6390" max="6390" width="0" hidden="1" customWidth="1"/>
    <col min="6391" max="6392" width="12.6640625" customWidth="1"/>
    <col min="6393" max="6393" width="0" hidden="1" customWidth="1"/>
    <col min="6394" max="6394" width="16.5546875" customWidth="1"/>
    <col min="6395" max="6395" width="13.109375" customWidth="1"/>
    <col min="6396" max="6397" width="12.6640625" customWidth="1"/>
    <col min="6398" max="6398" width="22.44140625" customWidth="1"/>
    <col min="6637" max="6637" width="6.5546875" customWidth="1"/>
    <col min="6638" max="6638" width="5.5546875" customWidth="1"/>
    <col min="6639" max="6639" width="30.109375" customWidth="1"/>
    <col min="6640" max="6640" width="13.5546875" customWidth="1"/>
    <col min="6641" max="6641" width="13.33203125" customWidth="1"/>
    <col min="6642" max="6643" width="16.6640625" customWidth="1"/>
    <col min="6644" max="6645" width="12.6640625" customWidth="1"/>
    <col min="6646" max="6646" width="0" hidden="1" customWidth="1"/>
    <col min="6647" max="6648" width="12.6640625" customWidth="1"/>
    <col min="6649" max="6649" width="0" hidden="1" customWidth="1"/>
    <col min="6650" max="6650" width="16.5546875" customWidth="1"/>
    <col min="6651" max="6651" width="13.109375" customWidth="1"/>
    <col min="6652" max="6653" width="12.6640625" customWidth="1"/>
    <col min="6654" max="6654" width="22.44140625" customWidth="1"/>
    <col min="6893" max="6893" width="6.5546875" customWidth="1"/>
    <col min="6894" max="6894" width="5.5546875" customWidth="1"/>
    <col min="6895" max="6895" width="30.109375" customWidth="1"/>
    <col min="6896" max="6896" width="13.5546875" customWidth="1"/>
    <col min="6897" max="6897" width="13.33203125" customWidth="1"/>
    <col min="6898" max="6899" width="16.6640625" customWidth="1"/>
    <col min="6900" max="6901" width="12.6640625" customWidth="1"/>
    <col min="6902" max="6902" width="0" hidden="1" customWidth="1"/>
    <col min="6903" max="6904" width="12.6640625" customWidth="1"/>
    <col min="6905" max="6905" width="0" hidden="1" customWidth="1"/>
    <col min="6906" max="6906" width="16.5546875" customWidth="1"/>
    <col min="6907" max="6907" width="13.109375" customWidth="1"/>
    <col min="6908" max="6909" width="12.6640625" customWidth="1"/>
    <col min="6910" max="6910" width="22.44140625" customWidth="1"/>
    <col min="7149" max="7149" width="6.5546875" customWidth="1"/>
    <col min="7150" max="7150" width="5.5546875" customWidth="1"/>
    <col min="7151" max="7151" width="30.109375" customWidth="1"/>
    <col min="7152" max="7152" width="13.5546875" customWidth="1"/>
    <col min="7153" max="7153" width="13.33203125" customWidth="1"/>
    <col min="7154" max="7155" width="16.6640625" customWidth="1"/>
    <col min="7156" max="7157" width="12.6640625" customWidth="1"/>
    <col min="7158" max="7158" width="0" hidden="1" customWidth="1"/>
    <col min="7159" max="7160" width="12.6640625" customWidth="1"/>
    <col min="7161" max="7161" width="0" hidden="1" customWidth="1"/>
    <col min="7162" max="7162" width="16.5546875" customWidth="1"/>
    <col min="7163" max="7163" width="13.109375" customWidth="1"/>
    <col min="7164" max="7165" width="12.6640625" customWidth="1"/>
    <col min="7166" max="7166" width="22.44140625" customWidth="1"/>
    <col min="7405" max="7405" width="6.5546875" customWidth="1"/>
    <col min="7406" max="7406" width="5.5546875" customWidth="1"/>
    <col min="7407" max="7407" width="30.109375" customWidth="1"/>
    <col min="7408" max="7408" width="13.5546875" customWidth="1"/>
    <col min="7409" max="7409" width="13.33203125" customWidth="1"/>
    <col min="7410" max="7411" width="16.6640625" customWidth="1"/>
    <col min="7412" max="7413" width="12.6640625" customWidth="1"/>
    <col min="7414" max="7414" width="0" hidden="1" customWidth="1"/>
    <col min="7415" max="7416" width="12.6640625" customWidth="1"/>
    <col min="7417" max="7417" width="0" hidden="1" customWidth="1"/>
    <col min="7418" max="7418" width="16.5546875" customWidth="1"/>
    <col min="7419" max="7419" width="13.109375" customWidth="1"/>
    <col min="7420" max="7421" width="12.6640625" customWidth="1"/>
    <col min="7422" max="7422" width="22.44140625" customWidth="1"/>
    <col min="7661" max="7661" width="6.5546875" customWidth="1"/>
    <col min="7662" max="7662" width="5.5546875" customWidth="1"/>
    <col min="7663" max="7663" width="30.109375" customWidth="1"/>
    <col min="7664" max="7664" width="13.5546875" customWidth="1"/>
    <col min="7665" max="7665" width="13.33203125" customWidth="1"/>
    <col min="7666" max="7667" width="16.6640625" customWidth="1"/>
    <col min="7668" max="7669" width="12.6640625" customWidth="1"/>
    <col min="7670" max="7670" width="0" hidden="1" customWidth="1"/>
    <col min="7671" max="7672" width="12.6640625" customWidth="1"/>
    <col min="7673" max="7673" width="0" hidden="1" customWidth="1"/>
    <col min="7674" max="7674" width="16.5546875" customWidth="1"/>
    <col min="7675" max="7675" width="13.109375" customWidth="1"/>
    <col min="7676" max="7677" width="12.6640625" customWidth="1"/>
    <col min="7678" max="7678" width="22.44140625" customWidth="1"/>
    <col min="7917" max="7917" width="6.5546875" customWidth="1"/>
    <col min="7918" max="7918" width="5.5546875" customWidth="1"/>
    <col min="7919" max="7919" width="30.109375" customWidth="1"/>
    <col min="7920" max="7920" width="13.5546875" customWidth="1"/>
    <col min="7921" max="7921" width="13.33203125" customWidth="1"/>
    <col min="7922" max="7923" width="16.6640625" customWidth="1"/>
    <col min="7924" max="7925" width="12.6640625" customWidth="1"/>
    <col min="7926" max="7926" width="0" hidden="1" customWidth="1"/>
    <col min="7927" max="7928" width="12.6640625" customWidth="1"/>
    <col min="7929" max="7929" width="0" hidden="1" customWidth="1"/>
    <col min="7930" max="7930" width="16.5546875" customWidth="1"/>
    <col min="7931" max="7931" width="13.109375" customWidth="1"/>
    <col min="7932" max="7933" width="12.6640625" customWidth="1"/>
    <col min="7934" max="7934" width="22.44140625" customWidth="1"/>
    <col min="8173" max="8173" width="6.5546875" customWidth="1"/>
    <col min="8174" max="8174" width="5.5546875" customWidth="1"/>
    <col min="8175" max="8175" width="30.109375" customWidth="1"/>
    <col min="8176" max="8176" width="13.5546875" customWidth="1"/>
    <col min="8177" max="8177" width="13.33203125" customWidth="1"/>
    <col min="8178" max="8179" width="16.6640625" customWidth="1"/>
    <col min="8180" max="8181" width="12.6640625" customWidth="1"/>
    <col min="8182" max="8182" width="0" hidden="1" customWidth="1"/>
    <col min="8183" max="8184" width="12.6640625" customWidth="1"/>
    <col min="8185" max="8185" width="0" hidden="1" customWidth="1"/>
    <col min="8186" max="8186" width="16.5546875" customWidth="1"/>
    <col min="8187" max="8187" width="13.109375" customWidth="1"/>
    <col min="8188" max="8189" width="12.6640625" customWidth="1"/>
    <col min="8190" max="8190" width="22.44140625" customWidth="1"/>
    <col min="8429" max="8429" width="6.5546875" customWidth="1"/>
    <col min="8430" max="8430" width="5.5546875" customWidth="1"/>
    <col min="8431" max="8431" width="30.109375" customWidth="1"/>
    <col min="8432" max="8432" width="13.5546875" customWidth="1"/>
    <col min="8433" max="8433" width="13.33203125" customWidth="1"/>
    <col min="8434" max="8435" width="16.6640625" customWidth="1"/>
    <col min="8436" max="8437" width="12.6640625" customWidth="1"/>
    <col min="8438" max="8438" width="0" hidden="1" customWidth="1"/>
    <col min="8439" max="8440" width="12.6640625" customWidth="1"/>
    <col min="8441" max="8441" width="0" hidden="1" customWidth="1"/>
    <col min="8442" max="8442" width="16.5546875" customWidth="1"/>
    <col min="8443" max="8443" width="13.109375" customWidth="1"/>
    <col min="8444" max="8445" width="12.6640625" customWidth="1"/>
    <col min="8446" max="8446" width="22.44140625" customWidth="1"/>
    <col min="8685" max="8685" width="6.5546875" customWidth="1"/>
    <col min="8686" max="8686" width="5.5546875" customWidth="1"/>
    <col min="8687" max="8687" width="30.109375" customWidth="1"/>
    <col min="8688" max="8688" width="13.5546875" customWidth="1"/>
    <col min="8689" max="8689" width="13.33203125" customWidth="1"/>
    <col min="8690" max="8691" width="16.6640625" customWidth="1"/>
    <col min="8692" max="8693" width="12.6640625" customWidth="1"/>
    <col min="8694" max="8694" width="0" hidden="1" customWidth="1"/>
    <col min="8695" max="8696" width="12.6640625" customWidth="1"/>
    <col min="8697" max="8697" width="0" hidden="1" customWidth="1"/>
    <col min="8698" max="8698" width="16.5546875" customWidth="1"/>
    <col min="8699" max="8699" width="13.109375" customWidth="1"/>
    <col min="8700" max="8701" width="12.6640625" customWidth="1"/>
    <col min="8702" max="8702" width="22.44140625" customWidth="1"/>
    <col min="8941" max="8941" width="6.5546875" customWidth="1"/>
    <col min="8942" max="8942" width="5.5546875" customWidth="1"/>
    <col min="8943" max="8943" width="30.109375" customWidth="1"/>
    <col min="8944" max="8944" width="13.5546875" customWidth="1"/>
    <col min="8945" max="8945" width="13.33203125" customWidth="1"/>
    <col min="8946" max="8947" width="16.6640625" customWidth="1"/>
    <col min="8948" max="8949" width="12.6640625" customWidth="1"/>
    <col min="8950" max="8950" width="0" hidden="1" customWidth="1"/>
    <col min="8951" max="8952" width="12.6640625" customWidth="1"/>
    <col min="8953" max="8953" width="0" hidden="1" customWidth="1"/>
    <col min="8954" max="8954" width="16.5546875" customWidth="1"/>
    <col min="8955" max="8955" width="13.109375" customWidth="1"/>
    <col min="8956" max="8957" width="12.6640625" customWidth="1"/>
    <col min="8958" max="8958" width="22.44140625" customWidth="1"/>
    <col min="9197" max="9197" width="6.5546875" customWidth="1"/>
    <col min="9198" max="9198" width="5.5546875" customWidth="1"/>
    <col min="9199" max="9199" width="30.109375" customWidth="1"/>
    <col min="9200" max="9200" width="13.5546875" customWidth="1"/>
    <col min="9201" max="9201" width="13.33203125" customWidth="1"/>
    <col min="9202" max="9203" width="16.6640625" customWidth="1"/>
    <col min="9204" max="9205" width="12.6640625" customWidth="1"/>
    <col min="9206" max="9206" width="0" hidden="1" customWidth="1"/>
    <col min="9207" max="9208" width="12.6640625" customWidth="1"/>
    <col min="9209" max="9209" width="0" hidden="1" customWidth="1"/>
    <col min="9210" max="9210" width="16.5546875" customWidth="1"/>
    <col min="9211" max="9211" width="13.109375" customWidth="1"/>
    <col min="9212" max="9213" width="12.6640625" customWidth="1"/>
    <col min="9214" max="9214" width="22.44140625" customWidth="1"/>
    <col min="9453" max="9453" width="6.5546875" customWidth="1"/>
    <col min="9454" max="9454" width="5.5546875" customWidth="1"/>
    <col min="9455" max="9455" width="30.109375" customWidth="1"/>
    <col min="9456" max="9456" width="13.5546875" customWidth="1"/>
    <col min="9457" max="9457" width="13.33203125" customWidth="1"/>
    <col min="9458" max="9459" width="16.6640625" customWidth="1"/>
    <col min="9460" max="9461" width="12.6640625" customWidth="1"/>
    <col min="9462" max="9462" width="0" hidden="1" customWidth="1"/>
    <col min="9463" max="9464" width="12.6640625" customWidth="1"/>
    <col min="9465" max="9465" width="0" hidden="1" customWidth="1"/>
    <col min="9466" max="9466" width="16.5546875" customWidth="1"/>
    <col min="9467" max="9467" width="13.109375" customWidth="1"/>
    <col min="9468" max="9469" width="12.6640625" customWidth="1"/>
    <col min="9470" max="9470" width="22.44140625" customWidth="1"/>
    <col min="9709" max="9709" width="6.5546875" customWidth="1"/>
    <col min="9710" max="9710" width="5.5546875" customWidth="1"/>
    <col min="9711" max="9711" width="30.109375" customWidth="1"/>
    <col min="9712" max="9712" width="13.5546875" customWidth="1"/>
    <col min="9713" max="9713" width="13.33203125" customWidth="1"/>
    <col min="9714" max="9715" width="16.6640625" customWidth="1"/>
    <col min="9716" max="9717" width="12.6640625" customWidth="1"/>
    <col min="9718" max="9718" width="0" hidden="1" customWidth="1"/>
    <col min="9719" max="9720" width="12.6640625" customWidth="1"/>
    <col min="9721" max="9721" width="0" hidden="1" customWidth="1"/>
    <col min="9722" max="9722" width="16.5546875" customWidth="1"/>
    <col min="9723" max="9723" width="13.109375" customWidth="1"/>
    <col min="9724" max="9725" width="12.6640625" customWidth="1"/>
    <col min="9726" max="9726" width="22.44140625" customWidth="1"/>
    <col min="9965" max="9965" width="6.5546875" customWidth="1"/>
    <col min="9966" max="9966" width="5.5546875" customWidth="1"/>
    <col min="9967" max="9967" width="30.109375" customWidth="1"/>
    <col min="9968" max="9968" width="13.5546875" customWidth="1"/>
    <col min="9969" max="9969" width="13.33203125" customWidth="1"/>
    <col min="9970" max="9971" width="16.6640625" customWidth="1"/>
    <col min="9972" max="9973" width="12.6640625" customWidth="1"/>
    <col min="9974" max="9974" width="0" hidden="1" customWidth="1"/>
    <col min="9975" max="9976" width="12.6640625" customWidth="1"/>
    <col min="9977" max="9977" width="0" hidden="1" customWidth="1"/>
    <col min="9978" max="9978" width="16.5546875" customWidth="1"/>
    <col min="9979" max="9979" width="13.109375" customWidth="1"/>
    <col min="9980" max="9981" width="12.6640625" customWidth="1"/>
    <col min="9982" max="9982" width="22.44140625" customWidth="1"/>
    <col min="10221" max="10221" width="6.5546875" customWidth="1"/>
    <col min="10222" max="10222" width="5.5546875" customWidth="1"/>
    <col min="10223" max="10223" width="30.109375" customWidth="1"/>
    <col min="10224" max="10224" width="13.5546875" customWidth="1"/>
    <col min="10225" max="10225" width="13.33203125" customWidth="1"/>
    <col min="10226" max="10227" width="16.6640625" customWidth="1"/>
    <col min="10228" max="10229" width="12.6640625" customWidth="1"/>
    <col min="10230" max="10230" width="0" hidden="1" customWidth="1"/>
    <col min="10231" max="10232" width="12.6640625" customWidth="1"/>
    <col min="10233" max="10233" width="0" hidden="1" customWidth="1"/>
    <col min="10234" max="10234" width="16.5546875" customWidth="1"/>
    <col min="10235" max="10235" width="13.109375" customWidth="1"/>
    <col min="10236" max="10237" width="12.6640625" customWidth="1"/>
    <col min="10238" max="10238" width="22.44140625" customWidth="1"/>
    <col min="10477" max="10477" width="6.5546875" customWidth="1"/>
    <col min="10478" max="10478" width="5.5546875" customWidth="1"/>
    <col min="10479" max="10479" width="30.109375" customWidth="1"/>
    <col min="10480" max="10480" width="13.5546875" customWidth="1"/>
    <col min="10481" max="10481" width="13.33203125" customWidth="1"/>
    <col min="10482" max="10483" width="16.6640625" customWidth="1"/>
    <col min="10484" max="10485" width="12.6640625" customWidth="1"/>
    <col min="10486" max="10486" width="0" hidden="1" customWidth="1"/>
    <col min="10487" max="10488" width="12.6640625" customWidth="1"/>
    <col min="10489" max="10489" width="0" hidden="1" customWidth="1"/>
    <col min="10490" max="10490" width="16.5546875" customWidth="1"/>
    <col min="10491" max="10491" width="13.109375" customWidth="1"/>
    <col min="10492" max="10493" width="12.6640625" customWidth="1"/>
    <col min="10494" max="10494" width="22.44140625" customWidth="1"/>
    <col min="10733" max="10733" width="6.5546875" customWidth="1"/>
    <col min="10734" max="10734" width="5.5546875" customWidth="1"/>
    <col min="10735" max="10735" width="30.109375" customWidth="1"/>
    <col min="10736" max="10736" width="13.5546875" customWidth="1"/>
    <col min="10737" max="10737" width="13.33203125" customWidth="1"/>
    <col min="10738" max="10739" width="16.6640625" customWidth="1"/>
    <col min="10740" max="10741" width="12.6640625" customWidth="1"/>
    <col min="10742" max="10742" width="0" hidden="1" customWidth="1"/>
    <col min="10743" max="10744" width="12.6640625" customWidth="1"/>
    <col min="10745" max="10745" width="0" hidden="1" customWidth="1"/>
    <col min="10746" max="10746" width="16.5546875" customWidth="1"/>
    <col min="10747" max="10747" width="13.109375" customWidth="1"/>
    <col min="10748" max="10749" width="12.6640625" customWidth="1"/>
    <col min="10750" max="10750" width="22.44140625" customWidth="1"/>
    <col min="10989" max="10989" width="6.5546875" customWidth="1"/>
    <col min="10990" max="10990" width="5.5546875" customWidth="1"/>
    <col min="10991" max="10991" width="30.109375" customWidth="1"/>
    <col min="10992" max="10992" width="13.5546875" customWidth="1"/>
    <col min="10993" max="10993" width="13.33203125" customWidth="1"/>
    <col min="10994" max="10995" width="16.6640625" customWidth="1"/>
    <col min="10996" max="10997" width="12.6640625" customWidth="1"/>
    <col min="10998" max="10998" width="0" hidden="1" customWidth="1"/>
    <col min="10999" max="11000" width="12.6640625" customWidth="1"/>
    <col min="11001" max="11001" width="0" hidden="1" customWidth="1"/>
    <col min="11002" max="11002" width="16.5546875" customWidth="1"/>
    <col min="11003" max="11003" width="13.109375" customWidth="1"/>
    <col min="11004" max="11005" width="12.6640625" customWidth="1"/>
    <col min="11006" max="11006" width="22.44140625" customWidth="1"/>
    <col min="11245" max="11245" width="6.5546875" customWidth="1"/>
    <col min="11246" max="11246" width="5.5546875" customWidth="1"/>
    <col min="11247" max="11247" width="30.109375" customWidth="1"/>
    <col min="11248" max="11248" width="13.5546875" customWidth="1"/>
    <col min="11249" max="11249" width="13.33203125" customWidth="1"/>
    <col min="11250" max="11251" width="16.6640625" customWidth="1"/>
    <col min="11252" max="11253" width="12.6640625" customWidth="1"/>
    <col min="11254" max="11254" width="0" hidden="1" customWidth="1"/>
    <col min="11255" max="11256" width="12.6640625" customWidth="1"/>
    <col min="11257" max="11257" width="0" hidden="1" customWidth="1"/>
    <col min="11258" max="11258" width="16.5546875" customWidth="1"/>
    <col min="11259" max="11259" width="13.109375" customWidth="1"/>
    <col min="11260" max="11261" width="12.6640625" customWidth="1"/>
    <col min="11262" max="11262" width="22.44140625" customWidth="1"/>
    <col min="11501" max="11501" width="6.5546875" customWidth="1"/>
    <col min="11502" max="11502" width="5.5546875" customWidth="1"/>
    <col min="11503" max="11503" width="30.109375" customWidth="1"/>
    <col min="11504" max="11504" width="13.5546875" customWidth="1"/>
    <col min="11505" max="11505" width="13.33203125" customWidth="1"/>
    <col min="11506" max="11507" width="16.6640625" customWidth="1"/>
    <col min="11508" max="11509" width="12.6640625" customWidth="1"/>
    <col min="11510" max="11510" width="0" hidden="1" customWidth="1"/>
    <col min="11511" max="11512" width="12.6640625" customWidth="1"/>
    <col min="11513" max="11513" width="0" hidden="1" customWidth="1"/>
    <col min="11514" max="11514" width="16.5546875" customWidth="1"/>
    <col min="11515" max="11515" width="13.109375" customWidth="1"/>
    <col min="11516" max="11517" width="12.6640625" customWidth="1"/>
    <col min="11518" max="11518" width="22.44140625" customWidth="1"/>
    <col min="11757" max="11757" width="6.5546875" customWidth="1"/>
    <col min="11758" max="11758" width="5.5546875" customWidth="1"/>
    <col min="11759" max="11759" width="30.109375" customWidth="1"/>
    <col min="11760" max="11760" width="13.5546875" customWidth="1"/>
    <col min="11761" max="11761" width="13.33203125" customWidth="1"/>
    <col min="11762" max="11763" width="16.6640625" customWidth="1"/>
    <col min="11764" max="11765" width="12.6640625" customWidth="1"/>
    <col min="11766" max="11766" width="0" hidden="1" customWidth="1"/>
    <col min="11767" max="11768" width="12.6640625" customWidth="1"/>
    <col min="11769" max="11769" width="0" hidden="1" customWidth="1"/>
    <col min="11770" max="11770" width="16.5546875" customWidth="1"/>
    <col min="11771" max="11771" width="13.109375" customWidth="1"/>
    <col min="11772" max="11773" width="12.6640625" customWidth="1"/>
    <col min="11774" max="11774" width="22.44140625" customWidth="1"/>
    <col min="12013" max="12013" width="6.5546875" customWidth="1"/>
    <col min="12014" max="12014" width="5.5546875" customWidth="1"/>
    <col min="12015" max="12015" width="30.109375" customWidth="1"/>
    <col min="12016" max="12016" width="13.5546875" customWidth="1"/>
    <col min="12017" max="12017" width="13.33203125" customWidth="1"/>
    <col min="12018" max="12019" width="16.6640625" customWidth="1"/>
    <col min="12020" max="12021" width="12.6640625" customWidth="1"/>
    <col min="12022" max="12022" width="0" hidden="1" customWidth="1"/>
    <col min="12023" max="12024" width="12.6640625" customWidth="1"/>
    <col min="12025" max="12025" width="0" hidden="1" customWidth="1"/>
    <col min="12026" max="12026" width="16.5546875" customWidth="1"/>
    <col min="12027" max="12027" width="13.109375" customWidth="1"/>
    <col min="12028" max="12029" width="12.6640625" customWidth="1"/>
    <col min="12030" max="12030" width="22.44140625" customWidth="1"/>
    <col min="12269" max="12269" width="6.5546875" customWidth="1"/>
    <col min="12270" max="12270" width="5.5546875" customWidth="1"/>
    <col min="12271" max="12271" width="30.109375" customWidth="1"/>
    <col min="12272" max="12272" width="13.5546875" customWidth="1"/>
    <col min="12273" max="12273" width="13.33203125" customWidth="1"/>
    <col min="12274" max="12275" width="16.6640625" customWidth="1"/>
    <col min="12276" max="12277" width="12.6640625" customWidth="1"/>
    <col min="12278" max="12278" width="0" hidden="1" customWidth="1"/>
    <col min="12279" max="12280" width="12.6640625" customWidth="1"/>
    <col min="12281" max="12281" width="0" hidden="1" customWidth="1"/>
    <col min="12282" max="12282" width="16.5546875" customWidth="1"/>
    <col min="12283" max="12283" width="13.109375" customWidth="1"/>
    <col min="12284" max="12285" width="12.6640625" customWidth="1"/>
    <col min="12286" max="12286" width="22.44140625" customWidth="1"/>
    <col min="12525" max="12525" width="6.5546875" customWidth="1"/>
    <col min="12526" max="12526" width="5.5546875" customWidth="1"/>
    <col min="12527" max="12527" width="30.109375" customWidth="1"/>
    <col min="12528" max="12528" width="13.5546875" customWidth="1"/>
    <col min="12529" max="12529" width="13.33203125" customWidth="1"/>
    <col min="12530" max="12531" width="16.6640625" customWidth="1"/>
    <col min="12532" max="12533" width="12.6640625" customWidth="1"/>
    <col min="12534" max="12534" width="0" hidden="1" customWidth="1"/>
    <col min="12535" max="12536" width="12.6640625" customWidth="1"/>
    <col min="12537" max="12537" width="0" hidden="1" customWidth="1"/>
    <col min="12538" max="12538" width="16.5546875" customWidth="1"/>
    <col min="12539" max="12539" width="13.109375" customWidth="1"/>
    <col min="12540" max="12541" width="12.6640625" customWidth="1"/>
    <col min="12542" max="12542" width="22.44140625" customWidth="1"/>
    <col min="12781" max="12781" width="6.5546875" customWidth="1"/>
    <col min="12782" max="12782" width="5.5546875" customWidth="1"/>
    <col min="12783" max="12783" width="30.109375" customWidth="1"/>
    <col min="12784" max="12784" width="13.5546875" customWidth="1"/>
    <col min="12785" max="12785" width="13.33203125" customWidth="1"/>
    <col min="12786" max="12787" width="16.6640625" customWidth="1"/>
    <col min="12788" max="12789" width="12.6640625" customWidth="1"/>
    <col min="12790" max="12790" width="0" hidden="1" customWidth="1"/>
    <col min="12791" max="12792" width="12.6640625" customWidth="1"/>
    <col min="12793" max="12793" width="0" hidden="1" customWidth="1"/>
    <col min="12794" max="12794" width="16.5546875" customWidth="1"/>
    <col min="12795" max="12795" width="13.109375" customWidth="1"/>
    <col min="12796" max="12797" width="12.6640625" customWidth="1"/>
    <col min="12798" max="12798" width="22.44140625" customWidth="1"/>
    <col min="13037" max="13037" width="6.5546875" customWidth="1"/>
    <col min="13038" max="13038" width="5.5546875" customWidth="1"/>
    <col min="13039" max="13039" width="30.109375" customWidth="1"/>
    <col min="13040" max="13040" width="13.5546875" customWidth="1"/>
    <col min="13041" max="13041" width="13.33203125" customWidth="1"/>
    <col min="13042" max="13043" width="16.6640625" customWidth="1"/>
    <col min="13044" max="13045" width="12.6640625" customWidth="1"/>
    <col min="13046" max="13046" width="0" hidden="1" customWidth="1"/>
    <col min="13047" max="13048" width="12.6640625" customWidth="1"/>
    <col min="13049" max="13049" width="0" hidden="1" customWidth="1"/>
    <col min="13050" max="13050" width="16.5546875" customWidth="1"/>
    <col min="13051" max="13051" width="13.109375" customWidth="1"/>
    <col min="13052" max="13053" width="12.6640625" customWidth="1"/>
    <col min="13054" max="13054" width="22.44140625" customWidth="1"/>
    <col min="13293" max="13293" width="6.5546875" customWidth="1"/>
    <col min="13294" max="13294" width="5.5546875" customWidth="1"/>
    <col min="13295" max="13295" width="30.109375" customWidth="1"/>
    <col min="13296" max="13296" width="13.5546875" customWidth="1"/>
    <col min="13297" max="13297" width="13.33203125" customWidth="1"/>
    <col min="13298" max="13299" width="16.6640625" customWidth="1"/>
    <col min="13300" max="13301" width="12.6640625" customWidth="1"/>
    <col min="13302" max="13302" width="0" hidden="1" customWidth="1"/>
    <col min="13303" max="13304" width="12.6640625" customWidth="1"/>
    <col min="13305" max="13305" width="0" hidden="1" customWidth="1"/>
    <col min="13306" max="13306" width="16.5546875" customWidth="1"/>
    <col min="13307" max="13307" width="13.109375" customWidth="1"/>
    <col min="13308" max="13309" width="12.6640625" customWidth="1"/>
    <col min="13310" max="13310" width="22.44140625" customWidth="1"/>
    <col min="13549" max="13549" width="6.5546875" customWidth="1"/>
    <col min="13550" max="13550" width="5.5546875" customWidth="1"/>
    <col min="13551" max="13551" width="30.109375" customWidth="1"/>
    <col min="13552" max="13552" width="13.5546875" customWidth="1"/>
    <col min="13553" max="13553" width="13.33203125" customWidth="1"/>
    <col min="13554" max="13555" width="16.6640625" customWidth="1"/>
    <col min="13556" max="13557" width="12.6640625" customWidth="1"/>
    <col min="13558" max="13558" width="0" hidden="1" customWidth="1"/>
    <col min="13559" max="13560" width="12.6640625" customWidth="1"/>
    <col min="13561" max="13561" width="0" hidden="1" customWidth="1"/>
    <col min="13562" max="13562" width="16.5546875" customWidth="1"/>
    <col min="13563" max="13563" width="13.109375" customWidth="1"/>
    <col min="13564" max="13565" width="12.6640625" customWidth="1"/>
    <col min="13566" max="13566" width="22.44140625" customWidth="1"/>
    <col min="13805" max="13805" width="6.5546875" customWidth="1"/>
    <col min="13806" max="13806" width="5.5546875" customWidth="1"/>
    <col min="13807" max="13807" width="30.109375" customWidth="1"/>
    <col min="13808" max="13808" width="13.5546875" customWidth="1"/>
    <col min="13809" max="13809" width="13.33203125" customWidth="1"/>
    <col min="13810" max="13811" width="16.6640625" customWidth="1"/>
    <col min="13812" max="13813" width="12.6640625" customWidth="1"/>
    <col min="13814" max="13814" width="0" hidden="1" customWidth="1"/>
    <col min="13815" max="13816" width="12.6640625" customWidth="1"/>
    <col min="13817" max="13817" width="0" hidden="1" customWidth="1"/>
    <col min="13818" max="13818" width="16.5546875" customWidth="1"/>
    <col min="13819" max="13819" width="13.109375" customWidth="1"/>
    <col min="13820" max="13821" width="12.6640625" customWidth="1"/>
    <col min="13822" max="13822" width="22.44140625" customWidth="1"/>
    <col min="14061" max="14061" width="6.5546875" customWidth="1"/>
    <col min="14062" max="14062" width="5.5546875" customWidth="1"/>
    <col min="14063" max="14063" width="30.109375" customWidth="1"/>
    <col min="14064" max="14064" width="13.5546875" customWidth="1"/>
    <col min="14065" max="14065" width="13.33203125" customWidth="1"/>
    <col min="14066" max="14067" width="16.6640625" customWidth="1"/>
    <col min="14068" max="14069" width="12.6640625" customWidth="1"/>
    <col min="14070" max="14070" width="0" hidden="1" customWidth="1"/>
    <col min="14071" max="14072" width="12.6640625" customWidth="1"/>
    <col min="14073" max="14073" width="0" hidden="1" customWidth="1"/>
    <col min="14074" max="14074" width="16.5546875" customWidth="1"/>
    <col min="14075" max="14075" width="13.109375" customWidth="1"/>
    <col min="14076" max="14077" width="12.6640625" customWidth="1"/>
    <col min="14078" max="14078" width="22.44140625" customWidth="1"/>
    <col min="14317" max="14317" width="6.5546875" customWidth="1"/>
    <col min="14318" max="14318" width="5.5546875" customWidth="1"/>
    <col min="14319" max="14319" width="30.109375" customWidth="1"/>
    <col min="14320" max="14320" width="13.5546875" customWidth="1"/>
    <col min="14321" max="14321" width="13.33203125" customWidth="1"/>
    <col min="14322" max="14323" width="16.6640625" customWidth="1"/>
    <col min="14324" max="14325" width="12.6640625" customWidth="1"/>
    <col min="14326" max="14326" width="0" hidden="1" customWidth="1"/>
    <col min="14327" max="14328" width="12.6640625" customWidth="1"/>
    <col min="14329" max="14329" width="0" hidden="1" customWidth="1"/>
    <col min="14330" max="14330" width="16.5546875" customWidth="1"/>
    <col min="14331" max="14331" width="13.109375" customWidth="1"/>
    <col min="14332" max="14333" width="12.6640625" customWidth="1"/>
    <col min="14334" max="14334" width="22.44140625" customWidth="1"/>
    <col min="14573" max="14573" width="6.5546875" customWidth="1"/>
    <col min="14574" max="14574" width="5.5546875" customWidth="1"/>
    <col min="14575" max="14575" width="30.109375" customWidth="1"/>
    <col min="14576" max="14576" width="13.5546875" customWidth="1"/>
    <col min="14577" max="14577" width="13.33203125" customWidth="1"/>
    <col min="14578" max="14579" width="16.6640625" customWidth="1"/>
    <col min="14580" max="14581" width="12.6640625" customWidth="1"/>
    <col min="14582" max="14582" width="0" hidden="1" customWidth="1"/>
    <col min="14583" max="14584" width="12.6640625" customWidth="1"/>
    <col min="14585" max="14585" width="0" hidden="1" customWidth="1"/>
    <col min="14586" max="14586" width="16.5546875" customWidth="1"/>
    <col min="14587" max="14587" width="13.109375" customWidth="1"/>
    <col min="14588" max="14589" width="12.6640625" customWidth="1"/>
    <col min="14590" max="14590" width="22.44140625" customWidth="1"/>
    <col min="14829" max="14829" width="6.5546875" customWidth="1"/>
    <col min="14830" max="14830" width="5.5546875" customWidth="1"/>
    <col min="14831" max="14831" width="30.109375" customWidth="1"/>
    <col min="14832" max="14832" width="13.5546875" customWidth="1"/>
    <col min="14833" max="14833" width="13.33203125" customWidth="1"/>
    <col min="14834" max="14835" width="16.6640625" customWidth="1"/>
    <col min="14836" max="14837" width="12.6640625" customWidth="1"/>
    <col min="14838" max="14838" width="0" hidden="1" customWidth="1"/>
    <col min="14839" max="14840" width="12.6640625" customWidth="1"/>
    <col min="14841" max="14841" width="0" hidden="1" customWidth="1"/>
    <col min="14842" max="14842" width="16.5546875" customWidth="1"/>
    <col min="14843" max="14843" width="13.109375" customWidth="1"/>
    <col min="14844" max="14845" width="12.6640625" customWidth="1"/>
    <col min="14846" max="14846" width="22.44140625" customWidth="1"/>
    <col min="15085" max="15085" width="6.5546875" customWidth="1"/>
    <col min="15086" max="15086" width="5.5546875" customWidth="1"/>
    <col min="15087" max="15087" width="30.109375" customWidth="1"/>
    <col min="15088" max="15088" width="13.5546875" customWidth="1"/>
    <col min="15089" max="15089" width="13.33203125" customWidth="1"/>
    <col min="15090" max="15091" width="16.6640625" customWidth="1"/>
    <col min="15092" max="15093" width="12.6640625" customWidth="1"/>
    <col min="15094" max="15094" width="0" hidden="1" customWidth="1"/>
    <col min="15095" max="15096" width="12.6640625" customWidth="1"/>
    <col min="15097" max="15097" width="0" hidden="1" customWidth="1"/>
    <col min="15098" max="15098" width="16.5546875" customWidth="1"/>
    <col min="15099" max="15099" width="13.109375" customWidth="1"/>
    <col min="15100" max="15101" width="12.6640625" customWidth="1"/>
    <col min="15102" max="15102" width="22.44140625" customWidth="1"/>
    <col min="15341" max="15341" width="6.5546875" customWidth="1"/>
    <col min="15342" max="15342" width="5.5546875" customWidth="1"/>
    <col min="15343" max="15343" width="30.109375" customWidth="1"/>
    <col min="15344" max="15344" width="13.5546875" customWidth="1"/>
    <col min="15345" max="15345" width="13.33203125" customWidth="1"/>
    <col min="15346" max="15347" width="16.6640625" customWidth="1"/>
    <col min="15348" max="15349" width="12.6640625" customWidth="1"/>
    <col min="15350" max="15350" width="0" hidden="1" customWidth="1"/>
    <col min="15351" max="15352" width="12.6640625" customWidth="1"/>
    <col min="15353" max="15353" width="0" hidden="1" customWidth="1"/>
    <col min="15354" max="15354" width="16.5546875" customWidth="1"/>
    <col min="15355" max="15355" width="13.109375" customWidth="1"/>
    <col min="15356" max="15357" width="12.6640625" customWidth="1"/>
    <col min="15358" max="15358" width="22.44140625" customWidth="1"/>
    <col min="15597" max="15597" width="6.5546875" customWidth="1"/>
    <col min="15598" max="15598" width="5.5546875" customWidth="1"/>
    <col min="15599" max="15599" width="30.109375" customWidth="1"/>
    <col min="15600" max="15600" width="13.5546875" customWidth="1"/>
    <col min="15601" max="15601" width="13.33203125" customWidth="1"/>
    <col min="15602" max="15603" width="16.6640625" customWidth="1"/>
    <col min="15604" max="15605" width="12.6640625" customWidth="1"/>
    <col min="15606" max="15606" width="0" hidden="1" customWidth="1"/>
    <col min="15607" max="15608" width="12.6640625" customWidth="1"/>
    <col min="15609" max="15609" width="0" hidden="1" customWidth="1"/>
    <col min="15610" max="15610" width="16.5546875" customWidth="1"/>
    <col min="15611" max="15611" width="13.109375" customWidth="1"/>
    <col min="15612" max="15613" width="12.6640625" customWidth="1"/>
    <col min="15614" max="15614" width="22.44140625" customWidth="1"/>
    <col min="15853" max="15853" width="6.5546875" customWidth="1"/>
    <col min="15854" max="15854" width="5.5546875" customWidth="1"/>
    <col min="15855" max="15855" width="30.109375" customWidth="1"/>
    <col min="15856" max="15856" width="13.5546875" customWidth="1"/>
    <col min="15857" max="15857" width="13.33203125" customWidth="1"/>
    <col min="15858" max="15859" width="16.6640625" customWidth="1"/>
    <col min="15860" max="15861" width="12.6640625" customWidth="1"/>
    <col min="15862" max="15862" width="0" hidden="1" customWidth="1"/>
    <col min="15863" max="15864" width="12.6640625" customWidth="1"/>
    <col min="15865" max="15865" width="0" hidden="1" customWidth="1"/>
    <col min="15866" max="15866" width="16.5546875" customWidth="1"/>
    <col min="15867" max="15867" width="13.109375" customWidth="1"/>
    <col min="15868" max="15869" width="12.6640625" customWidth="1"/>
    <col min="15870" max="15870" width="22.44140625" customWidth="1"/>
    <col min="16109" max="16109" width="6.5546875" customWidth="1"/>
    <col min="16110" max="16110" width="5.5546875" customWidth="1"/>
    <col min="16111" max="16111" width="30.109375" customWidth="1"/>
    <col min="16112" max="16112" width="13.5546875" customWidth="1"/>
    <col min="16113" max="16113" width="13.33203125" customWidth="1"/>
    <col min="16114" max="16115" width="16.6640625" customWidth="1"/>
    <col min="16116" max="16117" width="12.6640625" customWidth="1"/>
    <col min="16118" max="16118" width="0" hidden="1" customWidth="1"/>
    <col min="16119" max="16120" width="12.6640625" customWidth="1"/>
    <col min="16121" max="16121" width="0" hidden="1" customWidth="1"/>
    <col min="16122" max="16122" width="16.5546875" customWidth="1"/>
    <col min="16123" max="16123" width="13.109375" customWidth="1"/>
    <col min="16124" max="16125" width="12.6640625" customWidth="1"/>
    <col min="16126" max="16126" width="22.44140625" customWidth="1"/>
    <col min="16360" max="16384" width="9.109375" customWidth="1"/>
  </cols>
  <sheetData>
    <row r="1" spans="1:13" ht="15.6" hidden="1">
      <c r="B1" s="21"/>
      <c r="C1" s="21"/>
      <c r="D1" s="21"/>
      <c r="E1" s="847" t="s">
        <v>204</v>
      </c>
      <c r="F1" s="847"/>
      <c r="G1" s="847"/>
      <c r="H1" s="847"/>
      <c r="I1" s="847"/>
      <c r="J1" s="847"/>
      <c r="K1" s="23"/>
    </row>
    <row r="2" spans="1:13" ht="15.6" hidden="1">
      <c r="B2" s="21"/>
      <c r="C2" s="21"/>
      <c r="D2" s="21"/>
      <c r="E2" s="847" t="s">
        <v>205</v>
      </c>
      <c r="F2" s="847"/>
      <c r="G2" s="847"/>
      <c r="H2" s="847"/>
      <c r="I2" s="847"/>
      <c r="J2" s="847"/>
      <c r="K2" s="23"/>
    </row>
    <row r="3" spans="1:13" ht="15.6" hidden="1">
      <c r="B3" s="21"/>
      <c r="C3" s="21"/>
      <c r="D3" s="21"/>
      <c r="E3" s="21"/>
      <c r="F3" s="23"/>
      <c r="G3" s="21"/>
      <c r="H3" s="21"/>
      <c r="I3" s="35"/>
      <c r="J3" s="51"/>
      <c r="K3" s="51"/>
    </row>
    <row r="4" spans="1:13" hidden="1"/>
    <row r="5" spans="1:13" hidden="1"/>
    <row r="6" spans="1:13" ht="27.6" customHeight="1">
      <c r="B6" s="848" t="s">
        <v>325</v>
      </c>
      <c r="C6" s="848"/>
      <c r="D6" s="848"/>
      <c r="E6" s="848"/>
      <c r="F6" s="848"/>
      <c r="G6" s="848"/>
      <c r="H6" s="848"/>
      <c r="I6" s="848"/>
      <c r="J6" s="848"/>
      <c r="K6" s="848"/>
    </row>
    <row r="7" spans="1:13" ht="15.6">
      <c r="B7" s="799" t="s">
        <v>135</v>
      </c>
      <c r="C7" s="799"/>
      <c r="D7" s="799"/>
      <c r="E7" s="799"/>
      <c r="F7" s="799"/>
      <c r="G7" s="799"/>
      <c r="H7" s="799"/>
      <c r="I7" s="799"/>
      <c r="J7" s="799"/>
      <c r="K7" s="799"/>
    </row>
    <row r="8" spans="1:13" ht="16.2" thickBot="1">
      <c r="B8" s="21"/>
      <c r="C8" s="21"/>
      <c r="D8" s="21"/>
      <c r="E8" s="21"/>
      <c r="F8" s="21"/>
      <c r="G8" s="21"/>
      <c r="H8" s="21"/>
      <c r="I8" s="35"/>
      <c r="J8" s="21"/>
      <c r="K8" s="21"/>
    </row>
    <row r="9" spans="1:13" ht="51" customHeight="1" thickBot="1">
      <c r="B9" s="854" t="s">
        <v>162</v>
      </c>
      <c r="C9" s="297" t="s">
        <v>162</v>
      </c>
      <c r="D9" s="815" t="s">
        <v>137</v>
      </c>
      <c r="E9" s="858" t="s">
        <v>206</v>
      </c>
      <c r="F9" s="851" t="s">
        <v>284</v>
      </c>
      <c r="G9" s="852"/>
      <c r="H9" s="853"/>
      <c r="I9" s="730" t="s">
        <v>326</v>
      </c>
      <c r="J9" s="849" t="s">
        <v>208</v>
      </c>
      <c r="K9" s="850"/>
    </row>
    <row r="10" spans="1:13" ht="27" thickBot="1">
      <c r="B10" s="855"/>
      <c r="C10" s="298" t="s">
        <v>282</v>
      </c>
      <c r="D10" s="857"/>
      <c r="E10" s="859"/>
      <c r="F10" s="306" t="s">
        <v>167</v>
      </c>
      <c r="G10" s="151" t="s">
        <v>207</v>
      </c>
      <c r="H10" s="307" t="s">
        <v>285</v>
      </c>
      <c r="I10" s="732"/>
      <c r="J10" s="305" t="s">
        <v>104</v>
      </c>
      <c r="K10" s="151" t="s">
        <v>2</v>
      </c>
    </row>
    <row r="11" spans="1:13" ht="16.2" thickBot="1">
      <c r="B11" s="856"/>
      <c r="C11" s="299"/>
      <c r="D11" s="816"/>
      <c r="E11" s="76" t="s">
        <v>43</v>
      </c>
      <c r="F11" s="77" t="s">
        <v>43</v>
      </c>
      <c r="G11" s="111" t="s">
        <v>140</v>
      </c>
      <c r="H11" s="112" t="s">
        <v>104</v>
      </c>
      <c r="I11" s="110"/>
      <c r="J11" s="113" t="s">
        <v>104</v>
      </c>
      <c r="K11" s="309"/>
    </row>
    <row r="12" spans="1:13">
      <c r="B12" s="115">
        <f>1</f>
        <v>1</v>
      </c>
      <c r="C12" s="115">
        <v>1</v>
      </c>
      <c r="D12" s="668" t="s">
        <v>373</v>
      </c>
      <c r="E12" s="669">
        <f t="shared" ref="E12:E45" si="0">F12+J12</f>
        <v>6</v>
      </c>
      <c r="F12" s="670">
        <f t="shared" ref="F12:F45" si="1">G12+H12</f>
        <v>6</v>
      </c>
      <c r="G12" s="671"/>
      <c r="H12" s="672">
        <v>6</v>
      </c>
      <c r="I12" s="673" t="s">
        <v>336</v>
      </c>
      <c r="J12" s="188"/>
      <c r="K12" s="189"/>
      <c r="L12" s="20"/>
      <c r="M12" s="20"/>
    </row>
    <row r="13" spans="1:13" s="20" customFormat="1" ht="17.399999999999999" customHeight="1">
      <c r="A13" s="196"/>
      <c r="B13" s="115">
        <f>B12+1</f>
        <v>2</v>
      </c>
      <c r="C13" s="115">
        <f>C12+1</f>
        <v>2</v>
      </c>
      <c r="D13" s="127" t="s">
        <v>374</v>
      </c>
      <c r="E13" s="188">
        <f t="shared" si="0"/>
        <v>6</v>
      </c>
      <c r="F13" s="189">
        <f t="shared" si="1"/>
        <v>6</v>
      </c>
      <c r="G13" s="191"/>
      <c r="H13" s="396">
        <v>6</v>
      </c>
      <c r="I13" s="376" t="s">
        <v>336</v>
      </c>
      <c r="J13" s="188"/>
      <c r="K13" s="189"/>
    </row>
    <row r="14" spans="1:13" s="20" customFormat="1" ht="17.399999999999999" customHeight="1">
      <c r="A14" s="196"/>
      <c r="B14" s="115">
        <f t="shared" ref="B14:C76" si="2">B13+1</f>
        <v>3</v>
      </c>
      <c r="C14" s="115">
        <f t="shared" si="2"/>
        <v>3</v>
      </c>
      <c r="D14" s="127" t="s">
        <v>375</v>
      </c>
      <c r="E14" s="188">
        <f t="shared" si="0"/>
        <v>6</v>
      </c>
      <c r="F14" s="189">
        <f t="shared" si="1"/>
        <v>6</v>
      </c>
      <c r="G14" s="452"/>
      <c r="H14" s="379">
        <v>6</v>
      </c>
      <c r="I14" s="376" t="s">
        <v>336</v>
      </c>
      <c r="J14" s="188"/>
      <c r="K14" s="189"/>
    </row>
    <row r="15" spans="1:13" s="20" customFormat="1" ht="17.399999999999999" customHeight="1">
      <c r="A15" s="196"/>
      <c r="B15" s="115">
        <f t="shared" si="2"/>
        <v>4</v>
      </c>
      <c r="C15" s="115">
        <f t="shared" si="2"/>
        <v>4</v>
      </c>
      <c r="D15" s="127" t="s">
        <v>611</v>
      </c>
      <c r="E15" s="188">
        <f t="shared" si="0"/>
        <v>13</v>
      </c>
      <c r="F15" s="189">
        <f t="shared" si="1"/>
        <v>12</v>
      </c>
      <c r="G15" s="191"/>
      <c r="H15" s="379">
        <v>12</v>
      </c>
      <c r="I15" s="378" t="s">
        <v>336</v>
      </c>
      <c r="J15" s="188">
        <v>1</v>
      </c>
      <c r="K15" s="189" t="s">
        <v>612</v>
      </c>
    </row>
    <row r="16" spans="1:13" s="20" customFormat="1" ht="17.399999999999999" customHeight="1">
      <c r="A16" s="196"/>
      <c r="B16" s="115"/>
      <c r="C16" s="115">
        <f t="shared" ref="C16" si="3">C15+1</f>
        <v>5</v>
      </c>
      <c r="D16" s="127" t="s">
        <v>47</v>
      </c>
      <c r="E16" s="188">
        <f t="shared" si="0"/>
        <v>1</v>
      </c>
      <c r="F16" s="189">
        <f t="shared" si="1"/>
        <v>1</v>
      </c>
      <c r="G16" s="191"/>
      <c r="H16" s="379">
        <v>1</v>
      </c>
      <c r="I16" s="378" t="s">
        <v>620</v>
      </c>
      <c r="J16" s="188"/>
      <c r="K16" s="189"/>
    </row>
    <row r="17" spans="1:11" s="20" customFormat="1" ht="17.399999999999999" customHeight="1">
      <c r="A17" s="196"/>
      <c r="B17" s="115"/>
      <c r="C17" s="115">
        <f t="shared" ref="C17" si="4">C16+1</f>
        <v>6</v>
      </c>
      <c r="D17" s="377" t="s">
        <v>174</v>
      </c>
      <c r="E17" s="188">
        <f t="shared" si="0"/>
        <v>3</v>
      </c>
      <c r="F17" s="189">
        <f t="shared" si="1"/>
        <v>3</v>
      </c>
      <c r="G17" s="191">
        <v>3</v>
      </c>
      <c r="H17" s="379"/>
      <c r="I17" s="378" t="s">
        <v>624</v>
      </c>
      <c r="J17" s="188"/>
      <c r="K17" s="189"/>
    </row>
    <row r="18" spans="1:11" s="20" customFormat="1" ht="17.399999999999999" customHeight="1">
      <c r="A18" s="196"/>
      <c r="B18" s="115"/>
      <c r="C18" s="115">
        <f t="shared" ref="C18" si="5">C17+1</f>
        <v>7</v>
      </c>
      <c r="D18" s="377" t="s">
        <v>105</v>
      </c>
      <c r="E18" s="188">
        <f t="shared" si="0"/>
        <v>20</v>
      </c>
      <c r="F18" s="189">
        <f t="shared" si="1"/>
        <v>20</v>
      </c>
      <c r="G18" s="191"/>
      <c r="H18" s="379">
        <v>20</v>
      </c>
      <c r="I18" s="378" t="s">
        <v>336</v>
      </c>
      <c r="J18" s="188"/>
      <c r="K18" s="189"/>
    </row>
    <row r="19" spans="1:11" s="20" customFormat="1" ht="17.399999999999999" customHeight="1">
      <c r="A19" s="196"/>
      <c r="B19" s="115">
        <f>B15+1</f>
        <v>5</v>
      </c>
      <c r="C19" s="115">
        <f t="shared" ref="C19" si="6">C18+1</f>
        <v>8</v>
      </c>
      <c r="D19" s="377" t="s">
        <v>50</v>
      </c>
      <c r="E19" s="188">
        <f t="shared" si="0"/>
        <v>20</v>
      </c>
      <c r="F19" s="189">
        <f t="shared" si="1"/>
        <v>20</v>
      </c>
      <c r="G19" s="192"/>
      <c r="H19" s="379">
        <v>20</v>
      </c>
      <c r="I19" s="378" t="s">
        <v>336</v>
      </c>
      <c r="J19" s="188"/>
      <c r="K19" s="189"/>
    </row>
    <row r="20" spans="1:11" s="20" customFormat="1" ht="17.399999999999999" customHeight="1">
      <c r="A20" s="196"/>
      <c r="B20" s="115">
        <f>B19+1</f>
        <v>6</v>
      </c>
      <c r="C20" s="115">
        <f t="shared" ref="C20" si="7">C19+1</f>
        <v>9</v>
      </c>
      <c r="D20" s="377" t="s">
        <v>594</v>
      </c>
      <c r="E20" s="188">
        <f t="shared" si="0"/>
        <v>2</v>
      </c>
      <c r="F20" s="189">
        <f t="shared" si="1"/>
        <v>1</v>
      </c>
      <c r="G20" s="193"/>
      <c r="H20" s="379">
        <v>1</v>
      </c>
      <c r="I20" s="378" t="s">
        <v>603</v>
      </c>
      <c r="J20" s="190">
        <v>1</v>
      </c>
      <c r="K20" s="189" t="s">
        <v>602</v>
      </c>
    </row>
    <row r="21" spans="1:11" s="20" customFormat="1" ht="17.399999999999999" customHeight="1">
      <c r="A21" s="196"/>
      <c r="B21" s="115">
        <f t="shared" si="2"/>
        <v>7</v>
      </c>
      <c r="C21" s="115">
        <f t="shared" ref="C21:C24" si="8">C20+1</f>
        <v>10</v>
      </c>
      <c r="D21" s="377" t="s">
        <v>53</v>
      </c>
      <c r="E21" s="188">
        <f t="shared" si="0"/>
        <v>2</v>
      </c>
      <c r="F21" s="189">
        <f t="shared" si="1"/>
        <v>2</v>
      </c>
      <c r="G21" s="193"/>
      <c r="H21" s="379">
        <v>2</v>
      </c>
      <c r="I21" s="378" t="s">
        <v>8</v>
      </c>
      <c r="J21" s="190"/>
      <c r="K21" s="189"/>
    </row>
    <row r="22" spans="1:11" s="20" customFormat="1" ht="17.399999999999999" customHeight="1">
      <c r="A22" s="196"/>
      <c r="B22" s="115"/>
      <c r="C22" s="115">
        <f t="shared" si="8"/>
        <v>11</v>
      </c>
      <c r="D22" s="674" t="s">
        <v>108</v>
      </c>
      <c r="E22" s="669">
        <f t="shared" si="0"/>
        <v>6</v>
      </c>
      <c r="F22" s="670">
        <f t="shared" si="1"/>
        <v>6</v>
      </c>
      <c r="G22" s="675"/>
      <c r="H22" s="676">
        <v>6</v>
      </c>
      <c r="I22" s="677" t="s">
        <v>336</v>
      </c>
      <c r="J22" s="190"/>
      <c r="K22" s="189"/>
    </row>
    <row r="23" spans="1:11" s="20" customFormat="1" ht="17.399999999999999" customHeight="1">
      <c r="A23" s="196"/>
      <c r="B23" s="115">
        <f>B21+1</f>
        <v>8</v>
      </c>
      <c r="C23" s="115">
        <f t="shared" si="8"/>
        <v>12</v>
      </c>
      <c r="D23" s="377" t="s">
        <v>109</v>
      </c>
      <c r="E23" s="188">
        <f t="shared" si="0"/>
        <v>6</v>
      </c>
      <c r="F23" s="189">
        <f t="shared" si="1"/>
        <v>6</v>
      </c>
      <c r="G23" s="193"/>
      <c r="H23" s="379">
        <v>6</v>
      </c>
      <c r="I23" s="378" t="s">
        <v>336</v>
      </c>
      <c r="J23" s="190"/>
      <c r="K23" s="189"/>
    </row>
    <row r="24" spans="1:11" s="20" customFormat="1" ht="17.399999999999999" customHeight="1">
      <c r="A24" s="196"/>
      <c r="B24" s="115">
        <f t="shared" si="2"/>
        <v>9</v>
      </c>
      <c r="C24" s="115">
        <f t="shared" si="8"/>
        <v>13</v>
      </c>
      <c r="D24" s="377" t="s">
        <v>548</v>
      </c>
      <c r="E24" s="188">
        <f t="shared" si="0"/>
        <v>1</v>
      </c>
      <c r="F24" s="189">
        <f t="shared" si="1"/>
        <v>1</v>
      </c>
      <c r="G24" s="193"/>
      <c r="H24" s="379">
        <v>1</v>
      </c>
      <c r="I24" s="378" t="s">
        <v>549</v>
      </c>
      <c r="J24" s="190"/>
      <c r="K24" s="189"/>
    </row>
    <row r="25" spans="1:11" s="20" customFormat="1" ht="17.399999999999999" customHeight="1">
      <c r="A25" s="196"/>
      <c r="B25" s="115"/>
      <c r="C25" s="115">
        <f t="shared" ref="C25" si="9">C24+1</f>
        <v>14</v>
      </c>
      <c r="D25" s="674" t="s">
        <v>520</v>
      </c>
      <c r="E25" s="669">
        <f t="shared" si="0"/>
        <v>16</v>
      </c>
      <c r="F25" s="670">
        <f t="shared" si="1"/>
        <v>16</v>
      </c>
      <c r="G25" s="675"/>
      <c r="H25" s="676">
        <v>16</v>
      </c>
      <c r="I25" s="677" t="s">
        <v>336</v>
      </c>
      <c r="J25" s="190"/>
      <c r="K25" s="189"/>
    </row>
    <row r="26" spans="1:11" s="20" customFormat="1" ht="17.399999999999999" customHeight="1">
      <c r="A26" s="196"/>
      <c r="B26" s="115">
        <f>B24+1</f>
        <v>10</v>
      </c>
      <c r="C26" s="115">
        <f t="shared" ref="C26" si="10">C25+1</f>
        <v>15</v>
      </c>
      <c r="D26" s="377" t="s">
        <v>113</v>
      </c>
      <c r="E26" s="188">
        <f t="shared" si="0"/>
        <v>1</v>
      </c>
      <c r="F26" s="189">
        <f t="shared" si="1"/>
        <v>0</v>
      </c>
      <c r="G26" s="193"/>
      <c r="H26" s="379"/>
      <c r="I26" s="378"/>
      <c r="J26" s="190">
        <v>1</v>
      </c>
      <c r="K26" s="417" t="s">
        <v>434</v>
      </c>
    </row>
    <row r="27" spans="1:11" s="20" customFormat="1" ht="17.399999999999999" customHeight="1">
      <c r="A27" s="196"/>
      <c r="B27" s="115"/>
      <c r="C27" s="115">
        <f t="shared" ref="C27" si="11">C26+1</f>
        <v>16</v>
      </c>
      <c r="D27" s="377" t="s">
        <v>114</v>
      </c>
      <c r="E27" s="188">
        <f t="shared" si="0"/>
        <v>8</v>
      </c>
      <c r="F27" s="189">
        <f t="shared" si="1"/>
        <v>0</v>
      </c>
      <c r="G27" s="193"/>
      <c r="H27" s="379"/>
      <c r="I27" s="378"/>
      <c r="J27" s="190">
        <v>8</v>
      </c>
      <c r="K27" s="417" t="s">
        <v>434</v>
      </c>
    </row>
    <row r="28" spans="1:11" s="20" customFormat="1" ht="17.399999999999999" customHeight="1">
      <c r="A28" s="196"/>
      <c r="B28" s="115"/>
      <c r="C28" s="115">
        <f t="shared" ref="C28" si="12">C27+1</f>
        <v>17</v>
      </c>
      <c r="D28" s="377" t="s">
        <v>415</v>
      </c>
      <c r="E28" s="188">
        <f t="shared" si="0"/>
        <v>4</v>
      </c>
      <c r="F28" s="189">
        <f t="shared" si="1"/>
        <v>0</v>
      </c>
      <c r="G28" s="193"/>
      <c r="H28" s="379"/>
      <c r="I28" s="397"/>
      <c r="J28" s="190">
        <v>4</v>
      </c>
      <c r="K28" s="416" t="s">
        <v>416</v>
      </c>
    </row>
    <row r="29" spans="1:11" s="20" customFormat="1" ht="17.399999999999999" customHeight="1">
      <c r="A29" s="196"/>
      <c r="B29" s="115">
        <f>B26+1</f>
        <v>11</v>
      </c>
      <c r="C29" s="115">
        <f t="shared" ref="C29" si="13">C28+1</f>
        <v>18</v>
      </c>
      <c r="D29" s="377" t="s">
        <v>11</v>
      </c>
      <c r="E29" s="188">
        <f t="shared" si="0"/>
        <v>2</v>
      </c>
      <c r="F29" s="189">
        <f t="shared" si="1"/>
        <v>2</v>
      </c>
      <c r="G29" s="193"/>
      <c r="H29" s="379">
        <v>2</v>
      </c>
      <c r="I29" s="378" t="s">
        <v>579</v>
      </c>
      <c r="J29" s="190"/>
      <c r="K29" s="189"/>
    </row>
    <row r="30" spans="1:11" s="20" customFormat="1" ht="17.399999999999999" customHeight="1">
      <c r="A30" s="196"/>
      <c r="B30" s="115">
        <f t="shared" si="2"/>
        <v>12</v>
      </c>
      <c r="C30" s="115">
        <f t="shared" ref="C30" si="14">C29+1</f>
        <v>19</v>
      </c>
      <c r="D30" s="377" t="s">
        <v>564</v>
      </c>
      <c r="E30" s="188">
        <f t="shared" si="0"/>
        <v>4</v>
      </c>
      <c r="F30" s="189">
        <f t="shared" si="1"/>
        <v>4</v>
      </c>
      <c r="G30" s="193">
        <v>4</v>
      </c>
      <c r="H30" s="379"/>
      <c r="I30" s="378" t="s">
        <v>624</v>
      </c>
      <c r="J30" s="190"/>
      <c r="K30" s="189"/>
    </row>
    <row r="31" spans="1:11" s="20" customFormat="1" ht="17.399999999999999" customHeight="1">
      <c r="A31" s="196"/>
      <c r="B31" s="115"/>
      <c r="C31" s="115">
        <f t="shared" ref="C31:C76" si="15">C30+1</f>
        <v>20</v>
      </c>
      <c r="D31" s="377" t="s">
        <v>566</v>
      </c>
      <c r="E31" s="188">
        <f t="shared" si="0"/>
        <v>1</v>
      </c>
      <c r="F31" s="189">
        <f t="shared" si="1"/>
        <v>1</v>
      </c>
      <c r="G31" s="193"/>
      <c r="H31" s="379">
        <v>1</v>
      </c>
      <c r="I31" s="378" t="s">
        <v>567</v>
      </c>
      <c r="J31" s="190"/>
      <c r="K31" s="189"/>
    </row>
    <row r="32" spans="1:11" s="20" customFormat="1" ht="17.399999999999999" customHeight="1">
      <c r="A32" s="196"/>
      <c r="B32" s="115">
        <f>B30+1</f>
        <v>13</v>
      </c>
      <c r="C32" s="115">
        <f t="shared" si="15"/>
        <v>21</v>
      </c>
      <c r="D32" s="377" t="s">
        <v>180</v>
      </c>
      <c r="E32" s="188">
        <f t="shared" si="0"/>
        <v>4</v>
      </c>
      <c r="F32" s="189">
        <f t="shared" si="1"/>
        <v>4</v>
      </c>
      <c r="G32" s="193"/>
      <c r="H32" s="379">
        <v>4</v>
      </c>
      <c r="I32" s="378" t="s">
        <v>572</v>
      </c>
      <c r="J32" s="190"/>
      <c r="K32" s="189"/>
    </row>
    <row r="33" spans="1:11" s="20" customFormat="1" ht="17.399999999999999" customHeight="1">
      <c r="A33" s="196"/>
      <c r="B33" s="115"/>
      <c r="C33" s="115">
        <f t="shared" si="15"/>
        <v>22</v>
      </c>
      <c r="D33" s="377" t="s">
        <v>133</v>
      </c>
      <c r="E33" s="188"/>
      <c r="F33" s="189"/>
      <c r="G33" s="193"/>
      <c r="H33" s="379"/>
      <c r="I33" s="378"/>
      <c r="J33" s="190"/>
      <c r="K33" s="189"/>
    </row>
    <row r="34" spans="1:11" s="20" customFormat="1" ht="17.399999999999999" customHeight="1">
      <c r="A34" s="196"/>
      <c r="B34" s="115">
        <f>B32+1</f>
        <v>14</v>
      </c>
      <c r="C34" s="115">
        <f t="shared" si="15"/>
        <v>23</v>
      </c>
      <c r="D34" s="377" t="s">
        <v>351</v>
      </c>
      <c r="E34" s="188">
        <f t="shared" si="0"/>
        <v>16</v>
      </c>
      <c r="F34" s="189">
        <f t="shared" si="1"/>
        <v>16</v>
      </c>
      <c r="G34" s="193"/>
      <c r="H34" s="379">
        <v>16</v>
      </c>
      <c r="I34" s="378" t="s">
        <v>336</v>
      </c>
      <c r="J34" s="190"/>
      <c r="K34" s="189"/>
    </row>
    <row r="35" spans="1:11" s="20" customFormat="1" ht="17.399999999999999" customHeight="1">
      <c r="A35" s="196"/>
      <c r="B35" s="115"/>
      <c r="C35" s="115">
        <f t="shared" si="15"/>
        <v>24</v>
      </c>
      <c r="D35" s="377" t="s">
        <v>9</v>
      </c>
      <c r="E35" s="188">
        <f t="shared" si="0"/>
        <v>1</v>
      </c>
      <c r="F35" s="189">
        <f t="shared" si="1"/>
        <v>1</v>
      </c>
      <c r="G35" s="193"/>
      <c r="H35" s="379">
        <v>1</v>
      </c>
      <c r="I35" s="378" t="s">
        <v>8</v>
      </c>
      <c r="J35" s="190"/>
      <c r="K35" s="189"/>
    </row>
    <row r="36" spans="1:11" s="20" customFormat="1" ht="17.399999999999999" customHeight="1">
      <c r="A36" s="196"/>
      <c r="B36" s="115"/>
      <c r="C36" s="115">
        <f t="shared" si="15"/>
        <v>25</v>
      </c>
      <c r="D36" s="377" t="s">
        <v>66</v>
      </c>
      <c r="E36" s="188">
        <f t="shared" si="0"/>
        <v>3</v>
      </c>
      <c r="F36" s="189">
        <f t="shared" si="1"/>
        <v>0</v>
      </c>
      <c r="G36" s="193"/>
      <c r="H36" s="379"/>
      <c r="I36" s="378"/>
      <c r="J36" s="190">
        <v>3</v>
      </c>
      <c r="K36" s="189" t="s">
        <v>356</v>
      </c>
    </row>
    <row r="37" spans="1:11" s="20" customFormat="1" ht="17.399999999999999" customHeight="1">
      <c r="A37" s="196"/>
      <c r="B37" s="115">
        <f>B34+1</f>
        <v>15</v>
      </c>
      <c r="C37" s="115">
        <f t="shared" si="15"/>
        <v>26</v>
      </c>
      <c r="D37" s="377" t="s">
        <v>10</v>
      </c>
      <c r="E37" s="188">
        <f t="shared" si="0"/>
        <v>3</v>
      </c>
      <c r="F37" s="189">
        <f t="shared" si="1"/>
        <v>0</v>
      </c>
      <c r="G37" s="193"/>
      <c r="H37" s="379"/>
      <c r="I37" s="378"/>
      <c r="J37" s="190">
        <v>3</v>
      </c>
      <c r="K37" s="189" t="s">
        <v>356</v>
      </c>
    </row>
    <row r="38" spans="1:11" s="20" customFormat="1" ht="17.399999999999999" customHeight="1">
      <c r="A38" s="196"/>
      <c r="B38" s="115">
        <f t="shared" si="2"/>
        <v>16</v>
      </c>
      <c r="C38" s="115">
        <f t="shared" si="15"/>
        <v>27</v>
      </c>
      <c r="D38" s="377" t="s">
        <v>116</v>
      </c>
      <c r="E38" s="188">
        <f t="shared" si="0"/>
        <v>16</v>
      </c>
      <c r="F38" s="189">
        <f t="shared" si="1"/>
        <v>16</v>
      </c>
      <c r="G38" s="193"/>
      <c r="H38" s="379">
        <v>16</v>
      </c>
      <c r="I38" s="378" t="s">
        <v>336</v>
      </c>
      <c r="J38" s="190"/>
      <c r="K38" s="189"/>
    </row>
    <row r="39" spans="1:11" s="20" customFormat="1" ht="17.399999999999999" customHeight="1">
      <c r="A39" s="196"/>
      <c r="B39" s="115">
        <f t="shared" si="2"/>
        <v>17</v>
      </c>
      <c r="C39" s="115">
        <f t="shared" si="15"/>
        <v>28</v>
      </c>
      <c r="D39" s="674" t="s">
        <v>189</v>
      </c>
      <c r="E39" s="669">
        <f t="shared" si="0"/>
        <v>28</v>
      </c>
      <c r="F39" s="670">
        <f t="shared" si="1"/>
        <v>28</v>
      </c>
      <c r="G39" s="675"/>
      <c r="H39" s="676">
        <v>28</v>
      </c>
      <c r="I39" s="677" t="s">
        <v>336</v>
      </c>
      <c r="J39" s="190"/>
      <c r="K39" s="189"/>
    </row>
    <row r="40" spans="1:11" s="20" customFormat="1" ht="17.399999999999999" customHeight="1">
      <c r="A40" s="196"/>
      <c r="B40" s="115">
        <f t="shared" si="2"/>
        <v>18</v>
      </c>
      <c r="C40" s="115">
        <f t="shared" si="15"/>
        <v>29</v>
      </c>
      <c r="D40" s="377" t="s">
        <v>68</v>
      </c>
      <c r="E40" s="188">
        <f t="shared" si="0"/>
        <v>6</v>
      </c>
      <c r="F40" s="189">
        <f t="shared" si="1"/>
        <v>0</v>
      </c>
      <c r="G40" s="193"/>
      <c r="H40" s="379"/>
      <c r="I40" s="378"/>
      <c r="J40" s="190">
        <v>6</v>
      </c>
      <c r="K40" s="189" t="s">
        <v>356</v>
      </c>
    </row>
    <row r="41" spans="1:11" s="20" customFormat="1" ht="17.399999999999999" customHeight="1">
      <c r="A41" s="196"/>
      <c r="B41" s="115"/>
      <c r="C41" s="115">
        <f t="shared" si="15"/>
        <v>30</v>
      </c>
      <c r="D41" s="674" t="s">
        <v>71</v>
      </c>
      <c r="E41" s="669">
        <f t="shared" ref="E41" si="16">F41+J41</f>
        <v>20</v>
      </c>
      <c r="F41" s="670">
        <f t="shared" ref="F41" si="17">G41+H41</f>
        <v>20</v>
      </c>
      <c r="G41" s="675"/>
      <c r="H41" s="678">
        <v>20</v>
      </c>
      <c r="I41" s="677" t="s">
        <v>336</v>
      </c>
      <c r="J41" s="190"/>
      <c r="K41" s="189"/>
    </row>
    <row r="42" spans="1:11" s="20" customFormat="1" ht="16.8" customHeight="1">
      <c r="A42" s="196"/>
      <c r="B42" s="115"/>
      <c r="C42" s="115">
        <f t="shared" si="15"/>
        <v>31</v>
      </c>
      <c r="D42" s="377" t="s">
        <v>394</v>
      </c>
      <c r="E42" s="188">
        <f t="shared" si="0"/>
        <v>9</v>
      </c>
      <c r="F42" s="189">
        <f t="shared" si="1"/>
        <v>0</v>
      </c>
      <c r="G42" s="193"/>
      <c r="H42" s="379"/>
      <c r="I42" s="378"/>
      <c r="J42" s="190">
        <v>9</v>
      </c>
      <c r="K42" s="189" t="s">
        <v>356</v>
      </c>
    </row>
    <row r="43" spans="1:11" s="20" customFormat="1" ht="16.8" customHeight="1">
      <c r="A43" s="196"/>
      <c r="B43" s="115"/>
      <c r="C43" s="115">
        <f t="shared" si="15"/>
        <v>32</v>
      </c>
      <c r="D43" s="377" t="s">
        <v>73</v>
      </c>
      <c r="E43" s="188">
        <f t="shared" si="0"/>
        <v>91</v>
      </c>
      <c r="F43" s="189">
        <f t="shared" si="1"/>
        <v>91</v>
      </c>
      <c r="G43" s="193"/>
      <c r="H43" s="379">
        <v>91</v>
      </c>
      <c r="I43" s="378" t="s">
        <v>336</v>
      </c>
      <c r="J43" s="190"/>
      <c r="K43" s="189"/>
    </row>
    <row r="44" spans="1:11" s="20" customFormat="1" ht="16.8" customHeight="1">
      <c r="A44" s="196"/>
      <c r="B44" s="115"/>
      <c r="C44" s="115">
        <f t="shared" si="15"/>
        <v>33</v>
      </c>
      <c r="D44" s="377" t="s">
        <v>118</v>
      </c>
      <c r="E44" s="188">
        <f t="shared" si="0"/>
        <v>29</v>
      </c>
      <c r="F44" s="189">
        <f t="shared" si="1"/>
        <v>4</v>
      </c>
      <c r="G44" s="193"/>
      <c r="H44" s="379">
        <v>4</v>
      </c>
      <c r="I44" s="397" t="s">
        <v>8</v>
      </c>
      <c r="J44" s="190">
        <v>25</v>
      </c>
      <c r="K44" s="417" t="s">
        <v>434</v>
      </c>
    </row>
    <row r="45" spans="1:11" s="20" customFormat="1" ht="16.8" customHeight="1">
      <c r="A45" s="196"/>
      <c r="B45" s="115"/>
      <c r="C45" s="115">
        <f t="shared" si="15"/>
        <v>34</v>
      </c>
      <c r="D45" s="377" t="s">
        <v>165</v>
      </c>
      <c r="E45" s="188">
        <f t="shared" si="0"/>
        <v>40</v>
      </c>
      <c r="F45" s="189">
        <f t="shared" si="1"/>
        <v>0</v>
      </c>
      <c r="G45" s="193"/>
      <c r="H45" s="379"/>
      <c r="I45" s="378"/>
      <c r="J45" s="190">
        <v>40</v>
      </c>
      <c r="K45" s="417" t="s">
        <v>434</v>
      </c>
    </row>
    <row r="46" spans="1:11" s="20" customFormat="1" ht="16.8" customHeight="1">
      <c r="A46" s="196"/>
      <c r="B46" s="115"/>
      <c r="C46" s="115">
        <f t="shared" si="15"/>
        <v>35</v>
      </c>
      <c r="D46" s="377" t="s">
        <v>78</v>
      </c>
      <c r="E46" s="188">
        <f t="shared" ref="E46:E48" si="18">F46+J46</f>
        <v>20</v>
      </c>
      <c r="F46" s="189">
        <f t="shared" ref="F46:F48" si="19">G46+H46</f>
        <v>20</v>
      </c>
      <c r="G46" s="193"/>
      <c r="H46" s="379">
        <v>20</v>
      </c>
      <c r="I46" s="378" t="s">
        <v>336</v>
      </c>
      <c r="J46" s="190"/>
      <c r="K46" s="417"/>
    </row>
    <row r="47" spans="1:11" s="20" customFormat="1" ht="16.8" customHeight="1">
      <c r="A47" s="196"/>
      <c r="B47" s="115"/>
      <c r="C47" s="115">
        <f t="shared" si="15"/>
        <v>36</v>
      </c>
      <c r="D47" s="674" t="s">
        <v>79</v>
      </c>
      <c r="E47" s="679">
        <f t="shared" si="18"/>
        <v>20</v>
      </c>
      <c r="F47" s="680">
        <f t="shared" si="19"/>
        <v>20</v>
      </c>
      <c r="G47" s="681"/>
      <c r="H47" s="676">
        <v>20</v>
      </c>
      <c r="I47" s="677" t="s">
        <v>336</v>
      </c>
      <c r="J47" s="190"/>
      <c r="K47" s="417"/>
    </row>
    <row r="48" spans="1:11" s="20" customFormat="1" ht="16.8" customHeight="1">
      <c r="A48" s="196"/>
      <c r="B48" s="115"/>
      <c r="C48" s="115">
        <f t="shared" si="15"/>
        <v>37</v>
      </c>
      <c r="D48" s="377" t="s">
        <v>19</v>
      </c>
      <c r="E48" s="188">
        <f t="shared" si="18"/>
        <v>1</v>
      </c>
      <c r="F48" s="189">
        <f t="shared" si="19"/>
        <v>1</v>
      </c>
      <c r="G48" s="193"/>
      <c r="H48" s="379">
        <v>1</v>
      </c>
      <c r="I48" s="378" t="s">
        <v>491</v>
      </c>
      <c r="J48" s="190"/>
      <c r="K48" s="189"/>
    </row>
    <row r="49" spans="1:11" s="20" customFormat="1" ht="16.8" customHeight="1">
      <c r="A49" s="196"/>
      <c r="B49" s="115"/>
      <c r="C49" s="115">
        <f t="shared" si="15"/>
        <v>38</v>
      </c>
      <c r="D49" s="377" t="s">
        <v>120</v>
      </c>
      <c r="E49" s="188">
        <f t="shared" ref="E49:E76" si="20">F49+J49</f>
        <v>5</v>
      </c>
      <c r="F49" s="189">
        <f t="shared" ref="F49:F76" si="21">G49+H49</f>
        <v>2</v>
      </c>
      <c r="G49" s="193"/>
      <c r="H49" s="379">
        <v>2</v>
      </c>
      <c r="I49" s="378" t="s">
        <v>491</v>
      </c>
      <c r="J49" s="190">
        <v>3</v>
      </c>
      <c r="K49" s="189" t="s">
        <v>516</v>
      </c>
    </row>
    <row r="50" spans="1:11" s="20" customFormat="1" ht="17.399999999999999" customHeight="1">
      <c r="A50" s="196"/>
      <c r="B50" s="115">
        <f>B40+1</f>
        <v>19</v>
      </c>
      <c r="C50" s="115">
        <f t="shared" si="15"/>
        <v>39</v>
      </c>
      <c r="D50" s="377" t="s">
        <v>82</v>
      </c>
      <c r="E50" s="188">
        <f t="shared" si="20"/>
        <v>1</v>
      </c>
      <c r="F50" s="189">
        <f t="shared" si="21"/>
        <v>1</v>
      </c>
      <c r="G50" s="193">
        <v>1</v>
      </c>
      <c r="H50" s="379"/>
      <c r="I50" s="378" t="s">
        <v>624</v>
      </c>
      <c r="J50" s="190"/>
      <c r="K50" s="189"/>
    </row>
    <row r="51" spans="1:11" s="20" customFormat="1" ht="17.399999999999999" customHeight="1">
      <c r="A51" s="196"/>
      <c r="B51" s="115">
        <f t="shared" si="2"/>
        <v>20</v>
      </c>
      <c r="C51" s="115">
        <f t="shared" si="15"/>
        <v>40</v>
      </c>
      <c r="D51" s="377" t="s">
        <v>83</v>
      </c>
      <c r="E51" s="188">
        <f t="shared" si="20"/>
        <v>10</v>
      </c>
      <c r="F51" s="189">
        <f t="shared" si="21"/>
        <v>5</v>
      </c>
      <c r="G51" s="193"/>
      <c r="H51" s="379">
        <v>5</v>
      </c>
      <c r="I51" s="378" t="s">
        <v>491</v>
      </c>
      <c r="J51" s="190">
        <v>5</v>
      </c>
      <c r="K51" s="189" t="s">
        <v>356</v>
      </c>
    </row>
    <row r="52" spans="1:11" s="20" customFormat="1" ht="17.399999999999999" customHeight="1">
      <c r="A52" s="196"/>
      <c r="B52" s="115">
        <f t="shared" si="2"/>
        <v>21</v>
      </c>
      <c r="C52" s="115">
        <f t="shared" si="15"/>
        <v>41</v>
      </c>
      <c r="D52" s="377" t="s">
        <v>84</v>
      </c>
      <c r="E52" s="188">
        <f t="shared" si="20"/>
        <v>10</v>
      </c>
      <c r="F52" s="189">
        <f t="shared" si="21"/>
        <v>0</v>
      </c>
      <c r="G52" s="193"/>
      <c r="H52" s="379"/>
      <c r="I52" s="378"/>
      <c r="J52" s="190">
        <v>10</v>
      </c>
      <c r="K52" s="189" t="s">
        <v>356</v>
      </c>
    </row>
    <row r="53" spans="1:11" s="20" customFormat="1" ht="17.399999999999999" customHeight="1">
      <c r="A53" s="196"/>
      <c r="B53" s="115"/>
      <c r="C53" s="115">
        <f t="shared" si="15"/>
        <v>42</v>
      </c>
      <c r="D53" s="377" t="s">
        <v>90</v>
      </c>
      <c r="E53" s="188">
        <f t="shared" ref="E53:E55" si="22">F53+J53</f>
        <v>4</v>
      </c>
      <c r="F53" s="189">
        <f t="shared" ref="F53:F55" si="23">G53+H53</f>
        <v>4</v>
      </c>
      <c r="G53" s="193"/>
      <c r="H53" s="379">
        <v>4</v>
      </c>
      <c r="I53" s="378" t="s">
        <v>336</v>
      </c>
      <c r="J53" s="190"/>
      <c r="K53" s="189"/>
    </row>
    <row r="54" spans="1:11" s="20" customFormat="1" ht="17.399999999999999" customHeight="1">
      <c r="A54" s="196"/>
      <c r="B54" s="115"/>
      <c r="C54" s="115">
        <f t="shared" si="15"/>
        <v>43</v>
      </c>
      <c r="D54" s="377" t="s">
        <v>183</v>
      </c>
      <c r="E54" s="188">
        <f t="shared" si="22"/>
        <v>12</v>
      </c>
      <c r="F54" s="189">
        <f t="shared" si="23"/>
        <v>12</v>
      </c>
      <c r="G54" s="193"/>
      <c r="H54" s="379">
        <v>12</v>
      </c>
      <c r="I54" s="378" t="s">
        <v>336</v>
      </c>
      <c r="J54" s="190"/>
      <c r="K54" s="189"/>
    </row>
    <row r="55" spans="1:11" s="20" customFormat="1" ht="17.399999999999999" customHeight="1">
      <c r="A55" s="196"/>
      <c r="B55" s="115">
        <f>B52+1</f>
        <v>22</v>
      </c>
      <c r="C55" s="115">
        <f t="shared" si="15"/>
        <v>44</v>
      </c>
      <c r="D55" s="377" t="s">
        <v>192</v>
      </c>
      <c r="E55" s="188">
        <f t="shared" si="22"/>
        <v>9</v>
      </c>
      <c r="F55" s="189">
        <f t="shared" si="23"/>
        <v>0</v>
      </c>
      <c r="G55" s="193"/>
      <c r="H55" s="379"/>
      <c r="I55" s="378"/>
      <c r="J55" s="190">
        <f>4+5</f>
        <v>9</v>
      </c>
      <c r="K55" s="415" t="s">
        <v>400</v>
      </c>
    </row>
    <row r="56" spans="1:11" s="20" customFormat="1" ht="17.399999999999999" customHeight="1">
      <c r="A56" s="196"/>
      <c r="B56" s="115">
        <f t="shared" si="2"/>
        <v>23</v>
      </c>
      <c r="C56" s="115">
        <f t="shared" si="15"/>
        <v>45</v>
      </c>
      <c r="D56" s="377" t="s">
        <v>405</v>
      </c>
      <c r="E56" s="188">
        <f t="shared" si="20"/>
        <v>5</v>
      </c>
      <c r="F56" s="189">
        <f t="shared" si="21"/>
        <v>3</v>
      </c>
      <c r="G56" s="193"/>
      <c r="H56" s="379">
        <v>3</v>
      </c>
      <c r="I56" s="378" t="s">
        <v>8</v>
      </c>
      <c r="J56" s="190">
        <v>2</v>
      </c>
      <c r="K56" s="189" t="s">
        <v>356</v>
      </c>
    </row>
    <row r="57" spans="1:11" s="20" customFormat="1" ht="17.399999999999999" customHeight="1">
      <c r="A57" s="196"/>
      <c r="B57" s="115"/>
      <c r="C57" s="115">
        <f t="shared" si="15"/>
        <v>46</v>
      </c>
      <c r="D57" s="377" t="s">
        <v>22</v>
      </c>
      <c r="E57" s="188">
        <f t="shared" si="20"/>
        <v>5</v>
      </c>
      <c r="F57" s="189">
        <f t="shared" si="21"/>
        <v>5</v>
      </c>
      <c r="G57" s="193"/>
      <c r="H57" s="379">
        <v>5</v>
      </c>
      <c r="I57" s="378" t="s">
        <v>8</v>
      </c>
      <c r="J57" s="190"/>
      <c r="K57" s="189"/>
    </row>
    <row r="58" spans="1:11" s="20" customFormat="1" ht="17.399999999999999" customHeight="1">
      <c r="A58" s="196"/>
      <c r="B58" s="115">
        <f>B56+1</f>
        <v>24</v>
      </c>
      <c r="C58" s="115">
        <f t="shared" si="15"/>
        <v>47</v>
      </c>
      <c r="D58" s="377" t="s">
        <v>502</v>
      </c>
      <c r="E58" s="188">
        <f t="shared" si="20"/>
        <v>3</v>
      </c>
      <c r="F58" s="189">
        <f t="shared" si="21"/>
        <v>0</v>
      </c>
      <c r="G58" s="193"/>
      <c r="H58" s="379"/>
      <c r="I58" s="378"/>
      <c r="J58" s="190">
        <v>3</v>
      </c>
      <c r="K58" s="189" t="s">
        <v>356</v>
      </c>
    </row>
    <row r="59" spans="1:11" s="20" customFormat="1" ht="17.399999999999999" customHeight="1">
      <c r="A59" s="196"/>
      <c r="B59" s="115"/>
      <c r="C59" s="115">
        <f t="shared" si="15"/>
        <v>48</v>
      </c>
      <c r="D59" s="377" t="s">
        <v>507</v>
      </c>
      <c r="E59" s="188">
        <f t="shared" si="20"/>
        <v>10</v>
      </c>
      <c r="F59" s="189">
        <f t="shared" si="21"/>
        <v>10</v>
      </c>
      <c r="G59" s="193">
        <v>10</v>
      </c>
      <c r="H59" s="379"/>
      <c r="I59" s="378"/>
      <c r="J59" s="190"/>
      <c r="K59" s="189"/>
    </row>
    <row r="60" spans="1:11" s="20" customFormat="1" ht="17.399999999999999" customHeight="1">
      <c r="A60" s="196"/>
      <c r="B60" s="115"/>
      <c r="C60" s="115">
        <f t="shared" si="15"/>
        <v>49</v>
      </c>
      <c r="D60" s="377" t="s">
        <v>94</v>
      </c>
      <c r="E60" s="188">
        <f t="shared" si="20"/>
        <v>13</v>
      </c>
      <c r="F60" s="189">
        <f t="shared" si="21"/>
        <v>12</v>
      </c>
      <c r="G60" s="193"/>
      <c r="H60" s="379">
        <v>12</v>
      </c>
      <c r="I60" s="378" t="s">
        <v>336</v>
      </c>
      <c r="J60" s="190">
        <v>1</v>
      </c>
      <c r="K60" s="189" t="s">
        <v>356</v>
      </c>
    </row>
    <row r="61" spans="1:11" s="20" customFormat="1" ht="17.399999999999999" customHeight="1">
      <c r="A61" s="196"/>
      <c r="B61" s="115"/>
      <c r="C61" s="115">
        <f t="shared" si="15"/>
        <v>50</v>
      </c>
      <c r="D61" s="377" t="s">
        <v>95</v>
      </c>
      <c r="E61" s="188">
        <f t="shared" si="20"/>
        <v>16</v>
      </c>
      <c r="F61" s="189">
        <f t="shared" si="21"/>
        <v>0</v>
      </c>
      <c r="G61" s="193"/>
      <c r="H61" s="379"/>
      <c r="I61" s="378"/>
      <c r="J61" s="190">
        <v>16</v>
      </c>
      <c r="K61" s="189" t="s">
        <v>356</v>
      </c>
    </row>
    <row r="62" spans="1:11" s="20" customFormat="1" ht="17.399999999999999" customHeight="1">
      <c r="A62" s="196"/>
      <c r="B62" s="115">
        <f>B58+1</f>
        <v>25</v>
      </c>
      <c r="C62" s="115">
        <f t="shared" si="15"/>
        <v>51</v>
      </c>
      <c r="D62" s="377" t="s">
        <v>123</v>
      </c>
      <c r="E62" s="188">
        <f t="shared" si="20"/>
        <v>3</v>
      </c>
      <c r="F62" s="189">
        <f t="shared" si="21"/>
        <v>0</v>
      </c>
      <c r="G62" s="193"/>
      <c r="H62" s="379"/>
      <c r="I62" s="378"/>
      <c r="J62" s="190">
        <v>3</v>
      </c>
      <c r="K62" s="189" t="s">
        <v>356</v>
      </c>
    </row>
    <row r="63" spans="1:11" s="20" customFormat="1" ht="17.399999999999999" customHeight="1">
      <c r="A63" s="196"/>
      <c r="B63" s="115"/>
      <c r="C63" s="115">
        <f t="shared" si="15"/>
        <v>52</v>
      </c>
      <c r="D63" s="377" t="s">
        <v>96</v>
      </c>
      <c r="E63" s="188">
        <f t="shared" si="20"/>
        <v>3</v>
      </c>
      <c r="F63" s="189">
        <f t="shared" si="21"/>
        <v>0</v>
      </c>
      <c r="G63" s="193"/>
      <c r="H63" s="379"/>
      <c r="I63" s="378"/>
      <c r="J63" s="190">
        <v>3</v>
      </c>
      <c r="K63" s="189" t="s">
        <v>356</v>
      </c>
    </row>
    <row r="64" spans="1:11" s="20" customFormat="1" ht="17.399999999999999" customHeight="1">
      <c r="A64" s="196"/>
      <c r="B64" s="115">
        <f>B62+1</f>
        <v>26</v>
      </c>
      <c r="C64" s="115">
        <f t="shared" si="15"/>
        <v>53</v>
      </c>
      <c r="D64" s="377" t="s">
        <v>359</v>
      </c>
      <c r="E64" s="188">
        <f t="shared" si="20"/>
        <v>12</v>
      </c>
      <c r="F64" s="189">
        <f t="shared" si="21"/>
        <v>12</v>
      </c>
      <c r="G64" s="193"/>
      <c r="H64" s="379">
        <v>12</v>
      </c>
      <c r="I64" s="378" t="s">
        <v>336</v>
      </c>
      <c r="J64" s="190"/>
      <c r="K64" s="189"/>
    </row>
    <row r="65" spans="1:11" s="20" customFormat="1" ht="17.399999999999999" customHeight="1">
      <c r="A65" s="196"/>
      <c r="B65" s="115">
        <f t="shared" si="2"/>
        <v>27</v>
      </c>
      <c r="C65" s="115">
        <f t="shared" si="15"/>
        <v>54</v>
      </c>
      <c r="D65" s="377" t="s">
        <v>482</v>
      </c>
      <c r="E65" s="188">
        <f t="shared" si="20"/>
        <v>64</v>
      </c>
      <c r="F65" s="189">
        <f t="shared" si="21"/>
        <v>64</v>
      </c>
      <c r="G65" s="193"/>
      <c r="H65" s="379">
        <v>64</v>
      </c>
      <c r="I65" s="378" t="s">
        <v>484</v>
      </c>
      <c r="J65" s="190"/>
      <c r="K65" s="189"/>
    </row>
    <row r="66" spans="1:11" s="20" customFormat="1" ht="17.399999999999999" customHeight="1">
      <c r="A66" s="196"/>
      <c r="B66" s="115">
        <f t="shared" si="2"/>
        <v>28</v>
      </c>
      <c r="C66" s="115">
        <f t="shared" si="15"/>
        <v>55</v>
      </c>
      <c r="D66" s="377" t="s">
        <v>202</v>
      </c>
      <c r="E66" s="188">
        <f t="shared" si="20"/>
        <v>3</v>
      </c>
      <c r="F66" s="189">
        <f t="shared" si="21"/>
        <v>3</v>
      </c>
      <c r="G66" s="193"/>
      <c r="H66" s="379">
        <v>3</v>
      </c>
      <c r="I66" s="397" t="s">
        <v>8</v>
      </c>
      <c r="J66" s="190"/>
      <c r="K66" s="189"/>
    </row>
    <row r="67" spans="1:11" s="20" customFormat="1" ht="17.399999999999999" customHeight="1">
      <c r="A67" s="196"/>
      <c r="B67" s="115">
        <f t="shared" si="2"/>
        <v>29</v>
      </c>
      <c r="C67" s="115">
        <f t="shared" si="15"/>
        <v>56</v>
      </c>
      <c r="D67" s="377" t="s">
        <v>30</v>
      </c>
      <c r="E67" s="188">
        <f t="shared" si="20"/>
        <v>58</v>
      </c>
      <c r="F67" s="189">
        <f t="shared" si="21"/>
        <v>48</v>
      </c>
      <c r="G67" s="193"/>
      <c r="H67" s="379">
        <v>48</v>
      </c>
      <c r="I67" s="378" t="s">
        <v>336</v>
      </c>
      <c r="J67" s="190">
        <v>10</v>
      </c>
      <c r="K67" s="417" t="s">
        <v>434</v>
      </c>
    </row>
    <row r="68" spans="1:11" s="20" customFormat="1" ht="17.399999999999999" customHeight="1">
      <c r="A68" s="196"/>
      <c r="B68" s="115"/>
      <c r="C68" s="115">
        <f t="shared" si="15"/>
        <v>57</v>
      </c>
      <c r="D68" s="674" t="s">
        <v>203</v>
      </c>
      <c r="E68" s="669">
        <f t="shared" si="20"/>
        <v>96</v>
      </c>
      <c r="F68" s="670">
        <f t="shared" si="21"/>
        <v>96</v>
      </c>
      <c r="G68" s="675"/>
      <c r="H68" s="676">
        <v>96</v>
      </c>
      <c r="I68" s="677" t="s">
        <v>336</v>
      </c>
      <c r="J68" s="190"/>
      <c r="K68" s="189"/>
    </row>
    <row r="69" spans="1:11" s="20" customFormat="1" ht="17.399999999999999" customHeight="1">
      <c r="A69" s="196"/>
      <c r="B69" s="115">
        <f>B67+1</f>
        <v>30</v>
      </c>
      <c r="C69" s="115">
        <f t="shared" si="15"/>
        <v>58</v>
      </c>
      <c r="D69" s="377" t="s">
        <v>31</v>
      </c>
      <c r="E69" s="188">
        <f t="shared" si="20"/>
        <v>6</v>
      </c>
      <c r="F69" s="189">
        <f t="shared" si="21"/>
        <v>6</v>
      </c>
      <c r="G69" s="193"/>
      <c r="H69" s="379">
        <v>6</v>
      </c>
      <c r="I69" s="378" t="s">
        <v>491</v>
      </c>
      <c r="J69" s="190"/>
      <c r="K69" s="189"/>
    </row>
    <row r="70" spans="1:11" s="20" customFormat="1" ht="17.399999999999999" customHeight="1">
      <c r="A70" s="196"/>
      <c r="B70" s="115">
        <f t="shared" si="2"/>
        <v>31</v>
      </c>
      <c r="C70" s="115">
        <f t="shared" si="15"/>
        <v>59</v>
      </c>
      <c r="D70" s="377" t="s">
        <v>386</v>
      </c>
      <c r="E70" s="188">
        <f t="shared" si="20"/>
        <v>2</v>
      </c>
      <c r="F70" s="189">
        <f t="shared" si="21"/>
        <v>2</v>
      </c>
      <c r="G70" s="193"/>
      <c r="H70" s="379">
        <v>2</v>
      </c>
      <c r="I70" s="378" t="s">
        <v>8</v>
      </c>
      <c r="J70" s="190"/>
      <c r="K70" s="189"/>
    </row>
    <row r="71" spans="1:11" s="20" customFormat="1" ht="17.399999999999999" customHeight="1">
      <c r="A71" s="196"/>
      <c r="B71" s="115">
        <f t="shared" si="2"/>
        <v>32</v>
      </c>
      <c r="C71" s="115">
        <f t="shared" si="15"/>
        <v>60</v>
      </c>
      <c r="D71" s="377" t="s">
        <v>296</v>
      </c>
      <c r="E71" s="188">
        <f t="shared" si="20"/>
        <v>4</v>
      </c>
      <c r="F71" s="189">
        <f t="shared" si="21"/>
        <v>1</v>
      </c>
      <c r="G71" s="193"/>
      <c r="H71" s="379">
        <v>1</v>
      </c>
      <c r="I71" s="378" t="s">
        <v>8</v>
      </c>
      <c r="J71" s="190">
        <v>3</v>
      </c>
      <c r="K71" s="189" t="s">
        <v>356</v>
      </c>
    </row>
    <row r="72" spans="1:11" s="20" customFormat="1" ht="17.399999999999999" customHeight="1">
      <c r="A72" s="196"/>
      <c r="B72" s="115"/>
      <c r="C72" s="115">
        <f t="shared" si="15"/>
        <v>61</v>
      </c>
      <c r="D72" s="377" t="s">
        <v>97</v>
      </c>
      <c r="E72" s="188">
        <f t="shared" si="20"/>
        <v>55</v>
      </c>
      <c r="F72" s="189">
        <f t="shared" si="21"/>
        <v>0</v>
      </c>
      <c r="G72" s="193"/>
      <c r="H72" s="379"/>
      <c r="I72" s="397"/>
      <c r="J72" s="190">
        <v>55</v>
      </c>
      <c r="K72" s="417" t="s">
        <v>434</v>
      </c>
    </row>
    <row r="73" spans="1:11" s="20" customFormat="1" ht="17.399999999999999" customHeight="1">
      <c r="A73" s="196"/>
      <c r="B73" s="115">
        <f>B71+1</f>
        <v>33</v>
      </c>
      <c r="C73" s="115">
        <f t="shared" si="15"/>
        <v>62</v>
      </c>
      <c r="D73" s="377" t="s">
        <v>98</v>
      </c>
      <c r="E73" s="188">
        <f t="shared" si="20"/>
        <v>2</v>
      </c>
      <c r="F73" s="189">
        <f t="shared" si="21"/>
        <v>0</v>
      </c>
      <c r="G73" s="193"/>
      <c r="H73" s="379"/>
      <c r="I73" s="378"/>
      <c r="J73" s="190">
        <v>2</v>
      </c>
      <c r="K73" s="189" t="s">
        <v>356</v>
      </c>
    </row>
    <row r="74" spans="1:11" s="20" customFormat="1" ht="17.399999999999999" customHeight="1">
      <c r="A74" s="196"/>
      <c r="B74" s="115">
        <f t="shared" si="2"/>
        <v>34</v>
      </c>
      <c r="C74" s="115">
        <f t="shared" si="15"/>
        <v>63</v>
      </c>
      <c r="D74" s="377" t="s">
        <v>33</v>
      </c>
      <c r="E74" s="188">
        <f t="shared" si="20"/>
        <v>2</v>
      </c>
      <c r="F74" s="189">
        <f t="shared" si="21"/>
        <v>0</v>
      </c>
      <c r="G74" s="193"/>
      <c r="H74" s="379"/>
      <c r="I74" s="378"/>
      <c r="J74" s="190">
        <v>2</v>
      </c>
      <c r="K74" s="189" t="s">
        <v>356</v>
      </c>
    </row>
    <row r="75" spans="1:11" s="20" customFormat="1" ht="17.399999999999999" customHeight="1">
      <c r="A75" s="196"/>
      <c r="B75" s="115">
        <f t="shared" si="2"/>
        <v>35</v>
      </c>
      <c r="C75" s="115">
        <f t="shared" si="15"/>
        <v>64</v>
      </c>
      <c r="D75" s="377" t="s">
        <v>448</v>
      </c>
      <c r="E75" s="188">
        <f t="shared" si="20"/>
        <v>2</v>
      </c>
      <c r="F75" s="189">
        <f t="shared" si="21"/>
        <v>0</v>
      </c>
      <c r="G75" s="193"/>
      <c r="H75" s="379"/>
      <c r="I75" s="398"/>
      <c r="J75" s="190">
        <v>2</v>
      </c>
      <c r="K75" s="418" t="s">
        <v>449</v>
      </c>
    </row>
    <row r="76" spans="1:11" s="20" customFormat="1" ht="17.399999999999999" customHeight="1" thickBot="1">
      <c r="A76" s="196"/>
      <c r="B76" s="115">
        <f t="shared" si="2"/>
        <v>36</v>
      </c>
      <c r="C76" s="115">
        <f t="shared" si="15"/>
        <v>65</v>
      </c>
      <c r="D76" s="377" t="s">
        <v>99</v>
      </c>
      <c r="E76" s="188">
        <f t="shared" si="20"/>
        <v>26</v>
      </c>
      <c r="F76" s="189">
        <f t="shared" si="21"/>
        <v>6</v>
      </c>
      <c r="G76" s="193"/>
      <c r="H76" s="379">
        <v>6</v>
      </c>
      <c r="I76" s="378" t="s">
        <v>8</v>
      </c>
      <c r="J76" s="190">
        <v>20</v>
      </c>
      <c r="K76" s="189" t="s">
        <v>356</v>
      </c>
    </row>
    <row r="77" spans="1:11" ht="16.2" thickBot="1">
      <c r="B77" s="160"/>
      <c r="C77" s="303"/>
      <c r="D77" s="161" t="s">
        <v>212</v>
      </c>
      <c r="E77" s="399">
        <f>SUM(E12:E76)</f>
        <v>876</v>
      </c>
      <c r="F77" s="400">
        <f>SUM(F12:F76)</f>
        <v>626</v>
      </c>
      <c r="G77" s="401">
        <f>SUM(G12:G76)</f>
        <v>18</v>
      </c>
      <c r="H77" s="401">
        <f>SUM(H12:H76)</f>
        <v>608</v>
      </c>
      <c r="I77" s="402"/>
      <c r="J77" s="403">
        <f>SUM(J12:J76)</f>
        <v>250</v>
      </c>
      <c r="K77" s="310"/>
    </row>
    <row r="78" spans="1:11">
      <c r="I78" s="109"/>
    </row>
    <row r="79" spans="1:11" ht="33.6" customHeight="1">
      <c r="D79" s="21"/>
      <c r="I79" s="19"/>
    </row>
    <row r="82" spans="4:8">
      <c r="D82" s="378" t="s">
        <v>336</v>
      </c>
      <c r="E82" t="s">
        <v>644</v>
      </c>
    </row>
    <row r="83" spans="4:8">
      <c r="D83" s="677" t="s">
        <v>336</v>
      </c>
      <c r="E83" t="s">
        <v>830</v>
      </c>
    </row>
    <row r="87" spans="4:8" ht="15">
      <c r="D87" s="312" t="s">
        <v>273</v>
      </c>
    </row>
    <row r="88" spans="4:8">
      <c r="D88" s="520" t="s">
        <v>137</v>
      </c>
      <c r="E88" s="520" t="s">
        <v>43</v>
      </c>
      <c r="F88" s="520"/>
      <c r="G88" s="520" t="s">
        <v>274</v>
      </c>
      <c r="H88" s="520" t="s">
        <v>42</v>
      </c>
    </row>
    <row r="89" spans="4:8">
      <c r="D89" s="338"/>
      <c r="E89" s="521">
        <f>SUBTOTAL(9,E90:E111)</f>
        <v>727</v>
      </c>
      <c r="F89" s="521"/>
      <c r="G89" s="521"/>
      <c r="H89" s="531">
        <f>SUBTOTAL(9,H90:H111)</f>
        <v>8110.0187141209244</v>
      </c>
    </row>
    <row r="90" spans="4:8">
      <c r="D90" s="246" t="s">
        <v>10</v>
      </c>
      <c r="E90" s="208">
        <v>16</v>
      </c>
      <c r="F90" s="218" t="s">
        <v>239</v>
      </c>
      <c r="G90" s="218">
        <v>2018</v>
      </c>
      <c r="H90" s="532"/>
    </row>
    <row r="91" spans="4:8">
      <c r="D91" s="246" t="s">
        <v>194</v>
      </c>
      <c r="E91" s="208">
        <v>64</v>
      </c>
      <c r="F91" s="218" t="s">
        <v>239</v>
      </c>
      <c r="G91" s="218">
        <v>2020</v>
      </c>
      <c r="H91" s="532"/>
    </row>
    <row r="92" spans="4:8">
      <c r="D92" s="246" t="s">
        <v>246</v>
      </c>
      <c r="E92" s="208">
        <v>28</v>
      </c>
      <c r="F92" s="218" t="s">
        <v>239</v>
      </c>
      <c r="G92" s="218">
        <v>2020</v>
      </c>
      <c r="H92" s="532"/>
    </row>
    <row r="93" spans="4:8">
      <c r="D93" s="33" t="s">
        <v>46</v>
      </c>
      <c r="E93" s="208">
        <v>30</v>
      </c>
      <c r="F93" s="245"/>
      <c r="G93" s="244" t="s">
        <v>275</v>
      </c>
      <c r="H93" s="533">
        <v>404.12200000000001</v>
      </c>
    </row>
    <row r="94" spans="4:8">
      <c r="D94" s="33" t="s">
        <v>107</v>
      </c>
      <c r="E94" s="208">
        <v>22</v>
      </c>
      <c r="F94" s="245"/>
      <c r="G94" s="218" t="s">
        <v>275</v>
      </c>
      <c r="H94" s="533">
        <v>205.749</v>
      </c>
    </row>
    <row r="95" spans="4:8">
      <c r="D95" s="33" t="s">
        <v>14</v>
      </c>
      <c r="E95" s="208">
        <v>20</v>
      </c>
      <c r="F95" s="245"/>
      <c r="G95" s="244">
        <v>44136</v>
      </c>
      <c r="H95" s="533">
        <v>522.5</v>
      </c>
    </row>
    <row r="96" spans="4:8">
      <c r="D96" s="33" t="s">
        <v>128</v>
      </c>
      <c r="E96" s="208">
        <v>22</v>
      </c>
      <c r="F96" s="245"/>
      <c r="G96" s="218" t="s">
        <v>275</v>
      </c>
      <c r="H96" s="533">
        <v>242.245</v>
      </c>
    </row>
    <row r="97" spans="4:8">
      <c r="D97" s="33" t="s">
        <v>150</v>
      </c>
      <c r="E97" s="208">
        <v>2</v>
      </c>
      <c r="F97" s="245"/>
      <c r="G97" s="244">
        <v>44470</v>
      </c>
      <c r="H97" s="533">
        <v>49.46</v>
      </c>
    </row>
    <row r="98" spans="4:8">
      <c r="D98" s="33" t="s">
        <v>16</v>
      </c>
      <c r="E98" s="208">
        <v>76</v>
      </c>
      <c r="F98" s="245"/>
      <c r="G98" s="218" t="s">
        <v>275</v>
      </c>
      <c r="H98" s="533">
        <v>469.60599999999999</v>
      </c>
    </row>
    <row r="99" spans="4:8">
      <c r="D99" s="33" t="s">
        <v>66</v>
      </c>
      <c r="E99" s="208">
        <v>15</v>
      </c>
      <c r="F99" s="245"/>
      <c r="G99" s="218" t="s">
        <v>276</v>
      </c>
      <c r="H99" s="533">
        <v>280.98746938800002</v>
      </c>
    </row>
    <row r="100" spans="4:8">
      <c r="D100" s="33" t="s">
        <v>181</v>
      </c>
      <c r="E100" s="208">
        <v>15</v>
      </c>
      <c r="F100" s="245"/>
      <c r="G100" s="244">
        <v>44470</v>
      </c>
      <c r="H100" s="533">
        <v>338.7</v>
      </c>
    </row>
    <row r="101" spans="4:8">
      <c r="D101" s="33" t="s">
        <v>117</v>
      </c>
      <c r="E101" s="208">
        <v>32</v>
      </c>
      <c r="F101" s="245"/>
      <c r="G101" s="218" t="s">
        <v>276</v>
      </c>
      <c r="H101" s="533">
        <v>360.56384500292313</v>
      </c>
    </row>
    <row r="102" spans="4:8">
      <c r="D102" s="33" t="s">
        <v>191</v>
      </c>
      <c r="E102" s="208">
        <v>35</v>
      </c>
      <c r="F102" s="245"/>
      <c r="G102" s="244">
        <v>44470</v>
      </c>
      <c r="H102" s="533">
        <v>524.45000000000005</v>
      </c>
    </row>
    <row r="103" spans="4:8">
      <c r="D103" s="33" t="s">
        <v>72</v>
      </c>
      <c r="E103" s="208">
        <v>35</v>
      </c>
      <c r="F103" s="245"/>
      <c r="G103" s="244">
        <v>44470</v>
      </c>
      <c r="H103" s="533">
        <v>524.45000000000005</v>
      </c>
    </row>
    <row r="104" spans="4:8">
      <c r="D104" s="33" t="s">
        <v>165</v>
      </c>
      <c r="E104" s="208">
        <v>32</v>
      </c>
      <c r="F104" s="245"/>
      <c r="G104" s="244">
        <v>44348</v>
      </c>
      <c r="H104" s="533">
        <v>478.64</v>
      </c>
    </row>
    <row r="105" spans="4:8">
      <c r="D105" s="33" t="s">
        <v>84</v>
      </c>
      <c r="E105" s="208">
        <v>64</v>
      </c>
      <c r="F105" s="245"/>
      <c r="G105" s="244">
        <v>44317</v>
      </c>
      <c r="H105" s="533">
        <v>829.28</v>
      </c>
    </row>
    <row r="106" spans="4:8">
      <c r="D106" s="33" t="s">
        <v>20</v>
      </c>
      <c r="E106" s="208">
        <v>30</v>
      </c>
      <c r="F106" s="245"/>
      <c r="G106" s="244">
        <v>44317</v>
      </c>
      <c r="H106" s="533">
        <v>464.1</v>
      </c>
    </row>
    <row r="107" spans="4:8">
      <c r="D107" s="33" t="s">
        <v>87</v>
      </c>
      <c r="E107" s="208">
        <v>20</v>
      </c>
      <c r="F107" s="245"/>
      <c r="G107" s="244">
        <v>44348</v>
      </c>
      <c r="H107" s="533">
        <v>485.6</v>
      </c>
    </row>
    <row r="108" spans="4:8">
      <c r="D108" s="33" t="s">
        <v>166</v>
      </c>
      <c r="E108" s="208">
        <v>15</v>
      </c>
      <c r="F108" s="245"/>
      <c r="G108" s="244">
        <v>43983</v>
      </c>
      <c r="H108" s="533">
        <v>206.85</v>
      </c>
    </row>
    <row r="109" spans="4:8">
      <c r="D109" s="33" t="s">
        <v>25</v>
      </c>
      <c r="E109" s="208">
        <f>8*8</f>
        <v>64</v>
      </c>
      <c r="F109" s="245"/>
      <c r="G109" s="244">
        <v>44562</v>
      </c>
      <c r="H109" s="533">
        <f>127.66*8</f>
        <v>1021.28</v>
      </c>
    </row>
    <row r="110" spans="4:8">
      <c r="D110" s="33" t="s">
        <v>27</v>
      </c>
      <c r="E110" s="208">
        <v>46</v>
      </c>
      <c r="F110" s="245"/>
      <c r="G110" s="218" t="s">
        <v>276</v>
      </c>
      <c r="H110" s="533">
        <v>386.03339972999999</v>
      </c>
    </row>
    <row r="111" spans="4:8">
      <c r="D111" s="33" t="s">
        <v>124</v>
      </c>
      <c r="E111" s="208">
        <v>44</v>
      </c>
      <c r="F111" s="245"/>
      <c r="G111" s="218" t="s">
        <v>275</v>
      </c>
      <c r="H111" s="533">
        <v>315.40199999999999</v>
      </c>
    </row>
    <row r="112" spans="4:8" ht="14.4">
      <c r="D112" s="522" t="s">
        <v>277</v>
      </c>
      <c r="E112" s="523">
        <f>SUBTOTAL(9,E113:E120)</f>
        <v>143</v>
      </c>
      <c r="F112" s="524"/>
      <c r="G112" s="525"/>
      <c r="H112" s="534">
        <f>SUBTOTAL(9,H113:H120)</f>
        <v>4073.6800000000003</v>
      </c>
    </row>
    <row r="113" spans="4:8">
      <c r="D113" s="33" t="s">
        <v>49</v>
      </c>
      <c r="E113" s="208">
        <v>20</v>
      </c>
      <c r="F113" s="245"/>
      <c r="G113" s="244">
        <v>44774</v>
      </c>
      <c r="H113" s="533">
        <v>579.6</v>
      </c>
    </row>
    <row r="114" spans="4:8">
      <c r="D114" s="33" t="s">
        <v>106</v>
      </c>
      <c r="E114" s="208">
        <v>20</v>
      </c>
      <c r="F114" s="245"/>
      <c r="G114" s="244">
        <v>44896</v>
      </c>
      <c r="H114" s="533">
        <v>465.6</v>
      </c>
    </row>
    <row r="115" spans="4:8">
      <c r="D115" s="33" t="s">
        <v>201</v>
      </c>
      <c r="E115" s="208">
        <v>20</v>
      </c>
      <c r="F115" s="245"/>
      <c r="G115" s="244">
        <v>44896</v>
      </c>
      <c r="H115" s="533">
        <f>118.4*4</f>
        <v>473.6</v>
      </c>
    </row>
    <row r="116" spans="4:8">
      <c r="D116" s="33" t="s">
        <v>65</v>
      </c>
      <c r="E116" s="208">
        <v>16</v>
      </c>
      <c r="F116" s="245"/>
      <c r="G116" s="244">
        <v>44621</v>
      </c>
      <c r="H116" s="533">
        <v>514.48</v>
      </c>
    </row>
    <row r="117" spans="4:8">
      <c r="D117" s="33" t="s">
        <v>134</v>
      </c>
      <c r="E117" s="208">
        <v>16</v>
      </c>
      <c r="F117" s="245"/>
      <c r="G117" s="244">
        <v>44652</v>
      </c>
      <c r="H117" s="533">
        <v>557.67999999999995</v>
      </c>
    </row>
    <row r="118" spans="4:8">
      <c r="D118" s="33" t="s">
        <v>74</v>
      </c>
      <c r="E118" s="208">
        <v>20</v>
      </c>
      <c r="F118" s="245"/>
      <c r="G118" s="244">
        <v>44743</v>
      </c>
      <c r="H118" s="533">
        <v>539.44000000000005</v>
      </c>
    </row>
    <row r="119" spans="4:8">
      <c r="D119" s="33" t="s">
        <v>95</v>
      </c>
      <c r="E119" s="208">
        <v>15</v>
      </c>
      <c r="F119" s="245"/>
      <c r="G119" s="244">
        <v>44896</v>
      </c>
      <c r="H119" s="533">
        <f>126.4*3</f>
        <v>379.20000000000005</v>
      </c>
    </row>
    <row r="120" spans="4:8">
      <c r="D120" s="33" t="s">
        <v>96</v>
      </c>
      <c r="E120" s="208">
        <v>16</v>
      </c>
      <c r="F120" s="245"/>
      <c r="G120" s="244">
        <v>44682</v>
      </c>
      <c r="H120" s="533">
        <v>564.08000000000004</v>
      </c>
    </row>
    <row r="121" spans="4:8" ht="14.4">
      <c r="D121" s="522" t="s">
        <v>278</v>
      </c>
      <c r="E121" s="523">
        <f>SUBTOTAL(9,E122:E128)</f>
        <v>149</v>
      </c>
      <c r="F121" s="524"/>
      <c r="G121" s="525"/>
      <c r="H121" s="534">
        <f>SUBTOTAL(9,H122:H128)</f>
        <v>2063.3599999999997</v>
      </c>
    </row>
    <row r="122" spans="4:8">
      <c r="D122" s="33" t="s">
        <v>45</v>
      </c>
      <c r="E122" s="208">
        <v>18</v>
      </c>
      <c r="F122" s="245"/>
      <c r="G122" s="244">
        <v>45047</v>
      </c>
      <c r="H122" s="533">
        <v>480.84</v>
      </c>
    </row>
    <row r="123" spans="4:8">
      <c r="D123" s="247" t="s">
        <v>48</v>
      </c>
      <c r="E123" s="248">
        <v>20</v>
      </c>
      <c r="F123" s="249"/>
      <c r="G123" s="244">
        <v>45047</v>
      </c>
      <c r="H123" s="533">
        <v>595.02</v>
      </c>
    </row>
    <row r="124" spans="4:8">
      <c r="D124" s="526" t="s">
        <v>109</v>
      </c>
      <c r="E124" s="527">
        <v>8</v>
      </c>
      <c r="F124" s="528"/>
      <c r="G124" s="529">
        <v>2023</v>
      </c>
      <c r="H124" s="535"/>
    </row>
    <row r="125" spans="4:8">
      <c r="D125" s="247" t="s">
        <v>151</v>
      </c>
      <c r="E125" s="248">
        <v>3</v>
      </c>
      <c r="F125" s="250"/>
      <c r="G125" s="530">
        <v>44986</v>
      </c>
      <c r="H125" s="536">
        <v>66.84</v>
      </c>
    </row>
    <row r="126" spans="4:8">
      <c r="D126" s="247" t="s">
        <v>57</v>
      </c>
      <c r="E126" s="248">
        <v>4</v>
      </c>
      <c r="F126" s="250"/>
      <c r="G126" s="530">
        <v>44986</v>
      </c>
      <c r="H126" s="536">
        <v>101.42</v>
      </c>
    </row>
    <row r="127" spans="4:8">
      <c r="D127" s="526" t="s">
        <v>97</v>
      </c>
      <c r="E127" s="527">
        <v>48</v>
      </c>
      <c r="F127" s="528"/>
      <c r="G127" s="529">
        <v>2023</v>
      </c>
      <c r="H127" s="535"/>
    </row>
    <row r="128" spans="4:8">
      <c r="D128" s="33" t="s">
        <v>33</v>
      </c>
      <c r="E128" s="208">
        <v>48</v>
      </c>
      <c r="F128" s="245"/>
      <c r="G128" s="244">
        <v>45139</v>
      </c>
      <c r="H128" s="533">
        <f>409.62*2</f>
        <v>819.24</v>
      </c>
    </row>
    <row r="129" spans="3:8" ht="14.4">
      <c r="D129" s="522" t="s">
        <v>642</v>
      </c>
      <c r="E129" s="523">
        <f>SUBTOTAL(9,E130:E138)</f>
        <v>184</v>
      </c>
      <c r="F129" s="524"/>
      <c r="G129" s="525"/>
      <c r="H129" s="534">
        <f>SUBTOTAL(9,H130:H138)</f>
        <v>0</v>
      </c>
    </row>
    <row r="130" spans="3:8">
      <c r="D130" s="33" t="s">
        <v>142</v>
      </c>
      <c r="E130" s="208">
        <v>6</v>
      </c>
      <c r="F130" s="245"/>
      <c r="G130" s="529">
        <v>2024</v>
      </c>
      <c r="H130" s="533"/>
    </row>
    <row r="131" spans="3:8">
      <c r="D131" s="247" t="s">
        <v>108</v>
      </c>
      <c r="E131" s="248">
        <v>6</v>
      </c>
      <c r="F131" s="250"/>
      <c r="G131" s="529">
        <v>2024</v>
      </c>
      <c r="H131" s="536"/>
    </row>
    <row r="132" spans="3:8">
      <c r="C132" s="28" t="s">
        <v>831</v>
      </c>
      <c r="D132" s="247" t="s">
        <v>520</v>
      </c>
      <c r="E132" s="248">
        <v>5</v>
      </c>
      <c r="F132" s="250"/>
      <c r="G132" s="529">
        <v>2024</v>
      </c>
      <c r="H132" s="536"/>
    </row>
    <row r="133" spans="3:8">
      <c r="C133" s="28" t="s">
        <v>833</v>
      </c>
      <c r="D133" s="247" t="s">
        <v>834</v>
      </c>
      <c r="E133" s="248">
        <v>3</v>
      </c>
      <c r="F133" s="250"/>
      <c r="G133" s="529">
        <v>2024</v>
      </c>
      <c r="H133" s="536"/>
    </row>
    <row r="134" spans="3:8">
      <c r="D134" s="247" t="s">
        <v>189</v>
      </c>
      <c r="E134" s="248">
        <v>28</v>
      </c>
      <c r="F134" s="528"/>
      <c r="G134" s="529">
        <v>2024</v>
      </c>
      <c r="H134" s="535"/>
    </row>
    <row r="135" spans="3:8">
      <c r="C135" s="28" t="s">
        <v>832</v>
      </c>
      <c r="D135" s="247" t="s">
        <v>71</v>
      </c>
      <c r="E135" s="248">
        <v>20</v>
      </c>
      <c r="F135" s="250"/>
      <c r="G135" s="529">
        <v>2024</v>
      </c>
      <c r="H135" s="536"/>
    </row>
    <row r="136" spans="3:8">
      <c r="D136" s="247" t="s">
        <v>643</v>
      </c>
      <c r="E136" s="248">
        <v>20</v>
      </c>
      <c r="F136" s="528"/>
      <c r="G136" s="529">
        <v>2024</v>
      </c>
      <c r="H136" s="535"/>
    </row>
    <row r="137" spans="3:8">
      <c r="D137" s="247" t="s">
        <v>203</v>
      </c>
      <c r="E137" s="248">
        <v>96</v>
      </c>
      <c r="F137" s="249"/>
      <c r="G137" s="529">
        <v>2024</v>
      </c>
      <c r="H137" s="533"/>
    </row>
    <row r="138" spans="3:8" hidden="1">
      <c r="D138" s="247"/>
      <c r="E138" s="248"/>
      <c r="F138" s="245"/>
      <c r="G138" s="529"/>
      <c r="H138" s="533"/>
    </row>
  </sheetData>
  <autoFilter ref="B11:K79" xr:uid="{86AB0697-CDBB-42F9-A0D7-50A58D8210A2}"/>
  <sortState xmlns:xlrd2="http://schemas.microsoft.com/office/spreadsheetml/2017/richdata2" ref="D130:I137">
    <sortCondition ref="D130:D137"/>
  </sortState>
  <mergeCells count="10">
    <mergeCell ref="E1:J1"/>
    <mergeCell ref="E2:J2"/>
    <mergeCell ref="B6:K6"/>
    <mergeCell ref="B7:K7"/>
    <mergeCell ref="J9:K9"/>
    <mergeCell ref="F9:H9"/>
    <mergeCell ref="B9:B11"/>
    <mergeCell ref="D9:D11"/>
    <mergeCell ref="E9:E10"/>
    <mergeCell ref="I9:I10"/>
  </mergeCells>
  <phoneticPr fontId="5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fitToHeight="10" orientation="portrait" r:id="rId1"/>
  <headerFooter differentFirst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21E4-AD7F-4D44-8682-F3228E5B29E1}">
  <sheetPr>
    <tabColor theme="4" tint="0.59999389629810485"/>
  </sheetPr>
  <dimension ref="A1:E24"/>
  <sheetViews>
    <sheetView zoomScale="120" zoomScaleNormal="120" workbookViewId="0">
      <selection activeCell="E18" sqref="E18"/>
    </sheetView>
  </sheetViews>
  <sheetFormatPr defaultRowHeight="13.2"/>
  <cols>
    <col min="1" max="1" width="6.5546875" customWidth="1"/>
    <col min="2" max="2" width="5" style="27" customWidth="1"/>
    <col min="3" max="3" width="23.44140625" customWidth="1"/>
    <col min="4" max="4" width="8" customWidth="1"/>
    <col min="5" max="5" width="44.109375" style="27" customWidth="1"/>
    <col min="235" max="235" width="6.5546875" customWidth="1"/>
    <col min="236" max="236" width="5" customWidth="1"/>
    <col min="237" max="237" width="23.44140625" customWidth="1"/>
    <col min="238" max="238" width="8.88671875" customWidth="1"/>
    <col min="239" max="239" width="13.6640625" customWidth="1"/>
    <col min="240" max="240" width="26.88671875" customWidth="1"/>
    <col min="241" max="243" width="0" hidden="1" customWidth="1"/>
    <col min="491" max="491" width="6.5546875" customWidth="1"/>
    <col min="492" max="492" width="5" customWidth="1"/>
    <col min="493" max="493" width="23.44140625" customWidth="1"/>
    <col min="494" max="494" width="8.88671875" customWidth="1"/>
    <col min="495" max="495" width="13.6640625" customWidth="1"/>
    <col min="496" max="496" width="26.88671875" customWidth="1"/>
    <col min="497" max="499" width="0" hidden="1" customWidth="1"/>
    <col min="747" max="747" width="6.5546875" customWidth="1"/>
    <col min="748" max="748" width="5" customWidth="1"/>
    <col min="749" max="749" width="23.44140625" customWidth="1"/>
    <col min="750" max="750" width="8.88671875" customWidth="1"/>
    <col min="751" max="751" width="13.6640625" customWidth="1"/>
    <col min="752" max="752" width="26.88671875" customWidth="1"/>
    <col min="753" max="755" width="0" hidden="1" customWidth="1"/>
    <col min="1003" max="1003" width="6.5546875" customWidth="1"/>
    <col min="1004" max="1004" width="5" customWidth="1"/>
    <col min="1005" max="1005" width="23.44140625" customWidth="1"/>
    <col min="1006" max="1006" width="8.88671875" customWidth="1"/>
    <col min="1007" max="1007" width="13.6640625" customWidth="1"/>
    <col min="1008" max="1008" width="26.88671875" customWidth="1"/>
    <col min="1009" max="1011" width="0" hidden="1" customWidth="1"/>
    <col min="1259" max="1259" width="6.5546875" customWidth="1"/>
    <col min="1260" max="1260" width="5" customWidth="1"/>
    <col min="1261" max="1261" width="23.44140625" customWidth="1"/>
    <col min="1262" max="1262" width="8.88671875" customWidth="1"/>
    <col min="1263" max="1263" width="13.6640625" customWidth="1"/>
    <col min="1264" max="1264" width="26.88671875" customWidth="1"/>
    <col min="1265" max="1267" width="0" hidden="1" customWidth="1"/>
    <col min="1515" max="1515" width="6.5546875" customWidth="1"/>
    <col min="1516" max="1516" width="5" customWidth="1"/>
    <col min="1517" max="1517" width="23.44140625" customWidth="1"/>
    <col min="1518" max="1518" width="8.88671875" customWidth="1"/>
    <col min="1519" max="1519" width="13.6640625" customWidth="1"/>
    <col min="1520" max="1520" width="26.88671875" customWidth="1"/>
    <col min="1521" max="1523" width="0" hidden="1" customWidth="1"/>
    <col min="1771" max="1771" width="6.5546875" customWidth="1"/>
    <col min="1772" max="1772" width="5" customWidth="1"/>
    <col min="1773" max="1773" width="23.44140625" customWidth="1"/>
    <col min="1774" max="1774" width="8.88671875" customWidth="1"/>
    <col min="1775" max="1775" width="13.6640625" customWidth="1"/>
    <col min="1776" max="1776" width="26.88671875" customWidth="1"/>
    <col min="1777" max="1779" width="0" hidden="1" customWidth="1"/>
    <col min="2027" max="2027" width="6.5546875" customWidth="1"/>
    <col min="2028" max="2028" width="5" customWidth="1"/>
    <col min="2029" max="2029" width="23.44140625" customWidth="1"/>
    <col min="2030" max="2030" width="8.88671875" customWidth="1"/>
    <col min="2031" max="2031" width="13.6640625" customWidth="1"/>
    <col min="2032" max="2032" width="26.88671875" customWidth="1"/>
    <col min="2033" max="2035" width="0" hidden="1" customWidth="1"/>
    <col min="2283" max="2283" width="6.5546875" customWidth="1"/>
    <col min="2284" max="2284" width="5" customWidth="1"/>
    <col min="2285" max="2285" width="23.44140625" customWidth="1"/>
    <col min="2286" max="2286" width="8.88671875" customWidth="1"/>
    <col min="2287" max="2287" width="13.6640625" customWidth="1"/>
    <col min="2288" max="2288" width="26.88671875" customWidth="1"/>
    <col min="2289" max="2291" width="0" hidden="1" customWidth="1"/>
    <col min="2539" max="2539" width="6.5546875" customWidth="1"/>
    <col min="2540" max="2540" width="5" customWidth="1"/>
    <col min="2541" max="2541" width="23.44140625" customWidth="1"/>
    <col min="2542" max="2542" width="8.88671875" customWidth="1"/>
    <col min="2543" max="2543" width="13.6640625" customWidth="1"/>
    <col min="2544" max="2544" width="26.88671875" customWidth="1"/>
    <col min="2545" max="2547" width="0" hidden="1" customWidth="1"/>
    <col min="2795" max="2795" width="6.5546875" customWidth="1"/>
    <col min="2796" max="2796" width="5" customWidth="1"/>
    <col min="2797" max="2797" width="23.44140625" customWidth="1"/>
    <col min="2798" max="2798" width="8.88671875" customWidth="1"/>
    <col min="2799" max="2799" width="13.6640625" customWidth="1"/>
    <col min="2800" max="2800" width="26.88671875" customWidth="1"/>
    <col min="2801" max="2803" width="0" hidden="1" customWidth="1"/>
    <col min="3051" max="3051" width="6.5546875" customWidth="1"/>
    <col min="3052" max="3052" width="5" customWidth="1"/>
    <col min="3053" max="3053" width="23.44140625" customWidth="1"/>
    <col min="3054" max="3054" width="8.88671875" customWidth="1"/>
    <col min="3055" max="3055" width="13.6640625" customWidth="1"/>
    <col min="3056" max="3056" width="26.88671875" customWidth="1"/>
    <col min="3057" max="3059" width="0" hidden="1" customWidth="1"/>
    <col min="3307" max="3307" width="6.5546875" customWidth="1"/>
    <col min="3308" max="3308" width="5" customWidth="1"/>
    <col min="3309" max="3309" width="23.44140625" customWidth="1"/>
    <col min="3310" max="3310" width="8.88671875" customWidth="1"/>
    <col min="3311" max="3311" width="13.6640625" customWidth="1"/>
    <col min="3312" max="3312" width="26.88671875" customWidth="1"/>
    <col min="3313" max="3315" width="0" hidden="1" customWidth="1"/>
    <col min="3563" max="3563" width="6.5546875" customWidth="1"/>
    <col min="3564" max="3564" width="5" customWidth="1"/>
    <col min="3565" max="3565" width="23.44140625" customWidth="1"/>
    <col min="3566" max="3566" width="8.88671875" customWidth="1"/>
    <col min="3567" max="3567" width="13.6640625" customWidth="1"/>
    <col min="3568" max="3568" width="26.88671875" customWidth="1"/>
    <col min="3569" max="3571" width="0" hidden="1" customWidth="1"/>
    <col min="3819" max="3819" width="6.5546875" customWidth="1"/>
    <col min="3820" max="3820" width="5" customWidth="1"/>
    <col min="3821" max="3821" width="23.44140625" customWidth="1"/>
    <col min="3822" max="3822" width="8.88671875" customWidth="1"/>
    <col min="3823" max="3823" width="13.6640625" customWidth="1"/>
    <col min="3824" max="3824" width="26.88671875" customWidth="1"/>
    <col min="3825" max="3827" width="0" hidden="1" customWidth="1"/>
    <col min="4075" max="4075" width="6.5546875" customWidth="1"/>
    <col min="4076" max="4076" width="5" customWidth="1"/>
    <col min="4077" max="4077" width="23.44140625" customWidth="1"/>
    <col min="4078" max="4078" width="8.88671875" customWidth="1"/>
    <col min="4079" max="4079" width="13.6640625" customWidth="1"/>
    <col min="4080" max="4080" width="26.88671875" customWidth="1"/>
    <col min="4081" max="4083" width="0" hidden="1" customWidth="1"/>
    <col min="4331" max="4331" width="6.5546875" customWidth="1"/>
    <col min="4332" max="4332" width="5" customWidth="1"/>
    <col min="4333" max="4333" width="23.44140625" customWidth="1"/>
    <col min="4334" max="4334" width="8.88671875" customWidth="1"/>
    <col min="4335" max="4335" width="13.6640625" customWidth="1"/>
    <col min="4336" max="4336" width="26.88671875" customWidth="1"/>
    <col min="4337" max="4339" width="0" hidden="1" customWidth="1"/>
    <col min="4587" max="4587" width="6.5546875" customWidth="1"/>
    <col min="4588" max="4588" width="5" customWidth="1"/>
    <col min="4589" max="4589" width="23.44140625" customWidth="1"/>
    <col min="4590" max="4590" width="8.88671875" customWidth="1"/>
    <col min="4591" max="4591" width="13.6640625" customWidth="1"/>
    <col min="4592" max="4592" width="26.88671875" customWidth="1"/>
    <col min="4593" max="4595" width="0" hidden="1" customWidth="1"/>
    <col min="4843" max="4843" width="6.5546875" customWidth="1"/>
    <col min="4844" max="4844" width="5" customWidth="1"/>
    <col min="4845" max="4845" width="23.44140625" customWidth="1"/>
    <col min="4846" max="4846" width="8.88671875" customWidth="1"/>
    <col min="4847" max="4847" width="13.6640625" customWidth="1"/>
    <col min="4848" max="4848" width="26.88671875" customWidth="1"/>
    <col min="4849" max="4851" width="0" hidden="1" customWidth="1"/>
    <col min="5099" max="5099" width="6.5546875" customWidth="1"/>
    <col min="5100" max="5100" width="5" customWidth="1"/>
    <col min="5101" max="5101" width="23.44140625" customWidth="1"/>
    <col min="5102" max="5102" width="8.88671875" customWidth="1"/>
    <col min="5103" max="5103" width="13.6640625" customWidth="1"/>
    <col min="5104" max="5104" width="26.88671875" customWidth="1"/>
    <col min="5105" max="5107" width="0" hidden="1" customWidth="1"/>
    <col min="5355" max="5355" width="6.5546875" customWidth="1"/>
    <col min="5356" max="5356" width="5" customWidth="1"/>
    <col min="5357" max="5357" width="23.44140625" customWidth="1"/>
    <col min="5358" max="5358" width="8.88671875" customWidth="1"/>
    <col min="5359" max="5359" width="13.6640625" customWidth="1"/>
    <col min="5360" max="5360" width="26.88671875" customWidth="1"/>
    <col min="5361" max="5363" width="0" hidden="1" customWidth="1"/>
    <col min="5611" max="5611" width="6.5546875" customWidth="1"/>
    <col min="5612" max="5612" width="5" customWidth="1"/>
    <col min="5613" max="5613" width="23.44140625" customWidth="1"/>
    <col min="5614" max="5614" width="8.88671875" customWidth="1"/>
    <col min="5615" max="5615" width="13.6640625" customWidth="1"/>
    <col min="5616" max="5616" width="26.88671875" customWidth="1"/>
    <col min="5617" max="5619" width="0" hidden="1" customWidth="1"/>
    <col min="5867" max="5867" width="6.5546875" customWidth="1"/>
    <col min="5868" max="5868" width="5" customWidth="1"/>
    <col min="5869" max="5869" width="23.44140625" customWidth="1"/>
    <col min="5870" max="5870" width="8.88671875" customWidth="1"/>
    <col min="5871" max="5871" width="13.6640625" customWidth="1"/>
    <col min="5872" max="5872" width="26.88671875" customWidth="1"/>
    <col min="5873" max="5875" width="0" hidden="1" customWidth="1"/>
    <col min="6123" max="6123" width="6.5546875" customWidth="1"/>
    <col min="6124" max="6124" width="5" customWidth="1"/>
    <col min="6125" max="6125" width="23.44140625" customWidth="1"/>
    <col min="6126" max="6126" width="8.88671875" customWidth="1"/>
    <col min="6127" max="6127" width="13.6640625" customWidth="1"/>
    <col min="6128" max="6128" width="26.88671875" customWidth="1"/>
    <col min="6129" max="6131" width="0" hidden="1" customWidth="1"/>
    <col min="6379" max="6379" width="6.5546875" customWidth="1"/>
    <col min="6380" max="6380" width="5" customWidth="1"/>
    <col min="6381" max="6381" width="23.44140625" customWidth="1"/>
    <col min="6382" max="6382" width="8.88671875" customWidth="1"/>
    <col min="6383" max="6383" width="13.6640625" customWidth="1"/>
    <col min="6384" max="6384" width="26.88671875" customWidth="1"/>
    <col min="6385" max="6387" width="0" hidden="1" customWidth="1"/>
    <col min="6635" max="6635" width="6.5546875" customWidth="1"/>
    <col min="6636" max="6636" width="5" customWidth="1"/>
    <col min="6637" max="6637" width="23.44140625" customWidth="1"/>
    <col min="6638" max="6638" width="8.88671875" customWidth="1"/>
    <col min="6639" max="6639" width="13.6640625" customWidth="1"/>
    <col min="6640" max="6640" width="26.88671875" customWidth="1"/>
    <col min="6641" max="6643" width="0" hidden="1" customWidth="1"/>
    <col min="6891" max="6891" width="6.5546875" customWidth="1"/>
    <col min="6892" max="6892" width="5" customWidth="1"/>
    <col min="6893" max="6893" width="23.44140625" customWidth="1"/>
    <col min="6894" max="6894" width="8.88671875" customWidth="1"/>
    <col min="6895" max="6895" width="13.6640625" customWidth="1"/>
    <col min="6896" max="6896" width="26.88671875" customWidth="1"/>
    <col min="6897" max="6899" width="0" hidden="1" customWidth="1"/>
    <col min="7147" max="7147" width="6.5546875" customWidth="1"/>
    <col min="7148" max="7148" width="5" customWidth="1"/>
    <col min="7149" max="7149" width="23.44140625" customWidth="1"/>
    <col min="7150" max="7150" width="8.88671875" customWidth="1"/>
    <col min="7151" max="7151" width="13.6640625" customWidth="1"/>
    <col min="7152" max="7152" width="26.88671875" customWidth="1"/>
    <col min="7153" max="7155" width="0" hidden="1" customWidth="1"/>
    <col min="7403" max="7403" width="6.5546875" customWidth="1"/>
    <col min="7404" max="7404" width="5" customWidth="1"/>
    <col min="7405" max="7405" width="23.44140625" customWidth="1"/>
    <col min="7406" max="7406" width="8.88671875" customWidth="1"/>
    <col min="7407" max="7407" width="13.6640625" customWidth="1"/>
    <col min="7408" max="7408" width="26.88671875" customWidth="1"/>
    <col min="7409" max="7411" width="0" hidden="1" customWidth="1"/>
    <col min="7659" max="7659" width="6.5546875" customWidth="1"/>
    <col min="7660" max="7660" width="5" customWidth="1"/>
    <col min="7661" max="7661" width="23.44140625" customWidth="1"/>
    <col min="7662" max="7662" width="8.88671875" customWidth="1"/>
    <col min="7663" max="7663" width="13.6640625" customWidth="1"/>
    <col min="7664" max="7664" width="26.88671875" customWidth="1"/>
    <col min="7665" max="7667" width="0" hidden="1" customWidth="1"/>
    <col min="7915" max="7915" width="6.5546875" customWidth="1"/>
    <col min="7916" max="7916" width="5" customWidth="1"/>
    <col min="7917" max="7917" width="23.44140625" customWidth="1"/>
    <col min="7918" max="7918" width="8.88671875" customWidth="1"/>
    <col min="7919" max="7919" width="13.6640625" customWidth="1"/>
    <col min="7920" max="7920" width="26.88671875" customWidth="1"/>
    <col min="7921" max="7923" width="0" hidden="1" customWidth="1"/>
    <col min="8171" max="8171" width="6.5546875" customWidth="1"/>
    <col min="8172" max="8172" width="5" customWidth="1"/>
    <col min="8173" max="8173" width="23.44140625" customWidth="1"/>
    <col min="8174" max="8174" width="8.88671875" customWidth="1"/>
    <col min="8175" max="8175" width="13.6640625" customWidth="1"/>
    <col min="8176" max="8176" width="26.88671875" customWidth="1"/>
    <col min="8177" max="8179" width="0" hidden="1" customWidth="1"/>
    <col min="8427" max="8427" width="6.5546875" customWidth="1"/>
    <col min="8428" max="8428" width="5" customWidth="1"/>
    <col min="8429" max="8429" width="23.44140625" customWidth="1"/>
    <col min="8430" max="8430" width="8.88671875" customWidth="1"/>
    <col min="8431" max="8431" width="13.6640625" customWidth="1"/>
    <col min="8432" max="8432" width="26.88671875" customWidth="1"/>
    <col min="8433" max="8435" width="0" hidden="1" customWidth="1"/>
    <col min="8683" max="8683" width="6.5546875" customWidth="1"/>
    <col min="8684" max="8684" width="5" customWidth="1"/>
    <col min="8685" max="8685" width="23.44140625" customWidth="1"/>
    <col min="8686" max="8686" width="8.88671875" customWidth="1"/>
    <col min="8687" max="8687" width="13.6640625" customWidth="1"/>
    <col min="8688" max="8688" width="26.88671875" customWidth="1"/>
    <col min="8689" max="8691" width="0" hidden="1" customWidth="1"/>
    <col min="8939" max="8939" width="6.5546875" customWidth="1"/>
    <col min="8940" max="8940" width="5" customWidth="1"/>
    <col min="8941" max="8941" width="23.44140625" customWidth="1"/>
    <col min="8942" max="8942" width="8.88671875" customWidth="1"/>
    <col min="8943" max="8943" width="13.6640625" customWidth="1"/>
    <col min="8944" max="8944" width="26.88671875" customWidth="1"/>
    <col min="8945" max="8947" width="0" hidden="1" customWidth="1"/>
    <col min="9195" max="9195" width="6.5546875" customWidth="1"/>
    <col min="9196" max="9196" width="5" customWidth="1"/>
    <col min="9197" max="9197" width="23.44140625" customWidth="1"/>
    <col min="9198" max="9198" width="8.88671875" customWidth="1"/>
    <col min="9199" max="9199" width="13.6640625" customWidth="1"/>
    <col min="9200" max="9200" width="26.88671875" customWidth="1"/>
    <col min="9201" max="9203" width="0" hidden="1" customWidth="1"/>
    <col min="9451" max="9451" width="6.5546875" customWidth="1"/>
    <col min="9452" max="9452" width="5" customWidth="1"/>
    <col min="9453" max="9453" width="23.44140625" customWidth="1"/>
    <col min="9454" max="9454" width="8.88671875" customWidth="1"/>
    <col min="9455" max="9455" width="13.6640625" customWidth="1"/>
    <col min="9456" max="9456" width="26.88671875" customWidth="1"/>
    <col min="9457" max="9459" width="0" hidden="1" customWidth="1"/>
    <col min="9707" max="9707" width="6.5546875" customWidth="1"/>
    <col min="9708" max="9708" width="5" customWidth="1"/>
    <col min="9709" max="9709" width="23.44140625" customWidth="1"/>
    <col min="9710" max="9710" width="8.88671875" customWidth="1"/>
    <col min="9711" max="9711" width="13.6640625" customWidth="1"/>
    <col min="9712" max="9712" width="26.88671875" customWidth="1"/>
    <col min="9713" max="9715" width="0" hidden="1" customWidth="1"/>
    <col min="9963" max="9963" width="6.5546875" customWidth="1"/>
    <col min="9964" max="9964" width="5" customWidth="1"/>
    <col min="9965" max="9965" width="23.44140625" customWidth="1"/>
    <col min="9966" max="9966" width="8.88671875" customWidth="1"/>
    <col min="9967" max="9967" width="13.6640625" customWidth="1"/>
    <col min="9968" max="9968" width="26.88671875" customWidth="1"/>
    <col min="9969" max="9971" width="0" hidden="1" customWidth="1"/>
    <col min="10219" max="10219" width="6.5546875" customWidth="1"/>
    <col min="10220" max="10220" width="5" customWidth="1"/>
    <col min="10221" max="10221" width="23.44140625" customWidth="1"/>
    <col min="10222" max="10222" width="8.88671875" customWidth="1"/>
    <col min="10223" max="10223" width="13.6640625" customWidth="1"/>
    <col min="10224" max="10224" width="26.88671875" customWidth="1"/>
    <col min="10225" max="10227" width="0" hidden="1" customWidth="1"/>
    <col min="10475" max="10475" width="6.5546875" customWidth="1"/>
    <col min="10476" max="10476" width="5" customWidth="1"/>
    <col min="10477" max="10477" width="23.44140625" customWidth="1"/>
    <col min="10478" max="10478" width="8.88671875" customWidth="1"/>
    <col min="10479" max="10479" width="13.6640625" customWidth="1"/>
    <col min="10480" max="10480" width="26.88671875" customWidth="1"/>
    <col min="10481" max="10483" width="0" hidden="1" customWidth="1"/>
    <col min="10731" max="10731" width="6.5546875" customWidth="1"/>
    <col min="10732" max="10732" width="5" customWidth="1"/>
    <col min="10733" max="10733" width="23.44140625" customWidth="1"/>
    <col min="10734" max="10734" width="8.88671875" customWidth="1"/>
    <col min="10735" max="10735" width="13.6640625" customWidth="1"/>
    <col min="10736" max="10736" width="26.88671875" customWidth="1"/>
    <col min="10737" max="10739" width="0" hidden="1" customWidth="1"/>
    <col min="10987" max="10987" width="6.5546875" customWidth="1"/>
    <col min="10988" max="10988" width="5" customWidth="1"/>
    <col min="10989" max="10989" width="23.44140625" customWidth="1"/>
    <col min="10990" max="10990" width="8.88671875" customWidth="1"/>
    <col min="10991" max="10991" width="13.6640625" customWidth="1"/>
    <col min="10992" max="10992" width="26.88671875" customWidth="1"/>
    <col min="10993" max="10995" width="0" hidden="1" customWidth="1"/>
    <col min="11243" max="11243" width="6.5546875" customWidth="1"/>
    <col min="11244" max="11244" width="5" customWidth="1"/>
    <col min="11245" max="11245" width="23.44140625" customWidth="1"/>
    <col min="11246" max="11246" width="8.88671875" customWidth="1"/>
    <col min="11247" max="11247" width="13.6640625" customWidth="1"/>
    <col min="11248" max="11248" width="26.88671875" customWidth="1"/>
    <col min="11249" max="11251" width="0" hidden="1" customWidth="1"/>
    <col min="11499" max="11499" width="6.5546875" customWidth="1"/>
    <col min="11500" max="11500" width="5" customWidth="1"/>
    <col min="11501" max="11501" width="23.44140625" customWidth="1"/>
    <col min="11502" max="11502" width="8.88671875" customWidth="1"/>
    <col min="11503" max="11503" width="13.6640625" customWidth="1"/>
    <col min="11504" max="11504" width="26.88671875" customWidth="1"/>
    <col min="11505" max="11507" width="0" hidden="1" customWidth="1"/>
    <col min="11755" max="11755" width="6.5546875" customWidth="1"/>
    <col min="11756" max="11756" width="5" customWidth="1"/>
    <col min="11757" max="11757" width="23.44140625" customWidth="1"/>
    <col min="11758" max="11758" width="8.88671875" customWidth="1"/>
    <col min="11759" max="11759" width="13.6640625" customWidth="1"/>
    <col min="11760" max="11760" width="26.88671875" customWidth="1"/>
    <col min="11761" max="11763" width="0" hidden="1" customWidth="1"/>
    <col min="12011" max="12011" width="6.5546875" customWidth="1"/>
    <col min="12012" max="12012" width="5" customWidth="1"/>
    <col min="12013" max="12013" width="23.44140625" customWidth="1"/>
    <col min="12014" max="12014" width="8.88671875" customWidth="1"/>
    <col min="12015" max="12015" width="13.6640625" customWidth="1"/>
    <col min="12016" max="12016" width="26.88671875" customWidth="1"/>
    <col min="12017" max="12019" width="0" hidden="1" customWidth="1"/>
    <col min="12267" max="12267" width="6.5546875" customWidth="1"/>
    <col min="12268" max="12268" width="5" customWidth="1"/>
    <col min="12269" max="12269" width="23.44140625" customWidth="1"/>
    <col min="12270" max="12270" width="8.88671875" customWidth="1"/>
    <col min="12271" max="12271" width="13.6640625" customWidth="1"/>
    <col min="12272" max="12272" width="26.88671875" customWidth="1"/>
    <col min="12273" max="12275" width="0" hidden="1" customWidth="1"/>
    <col min="12523" max="12523" width="6.5546875" customWidth="1"/>
    <col min="12524" max="12524" width="5" customWidth="1"/>
    <col min="12525" max="12525" width="23.44140625" customWidth="1"/>
    <col min="12526" max="12526" width="8.88671875" customWidth="1"/>
    <col min="12527" max="12527" width="13.6640625" customWidth="1"/>
    <col min="12528" max="12528" width="26.88671875" customWidth="1"/>
    <col min="12529" max="12531" width="0" hidden="1" customWidth="1"/>
    <col min="12779" max="12779" width="6.5546875" customWidth="1"/>
    <col min="12780" max="12780" width="5" customWidth="1"/>
    <col min="12781" max="12781" width="23.44140625" customWidth="1"/>
    <col min="12782" max="12782" width="8.88671875" customWidth="1"/>
    <col min="12783" max="12783" width="13.6640625" customWidth="1"/>
    <col min="12784" max="12784" width="26.88671875" customWidth="1"/>
    <col min="12785" max="12787" width="0" hidden="1" customWidth="1"/>
    <col min="13035" max="13035" width="6.5546875" customWidth="1"/>
    <col min="13036" max="13036" width="5" customWidth="1"/>
    <col min="13037" max="13037" width="23.44140625" customWidth="1"/>
    <col min="13038" max="13038" width="8.88671875" customWidth="1"/>
    <col min="13039" max="13039" width="13.6640625" customWidth="1"/>
    <col min="13040" max="13040" width="26.88671875" customWidth="1"/>
    <col min="13041" max="13043" width="0" hidden="1" customWidth="1"/>
    <col min="13291" max="13291" width="6.5546875" customWidth="1"/>
    <col min="13292" max="13292" width="5" customWidth="1"/>
    <col min="13293" max="13293" width="23.44140625" customWidth="1"/>
    <col min="13294" max="13294" width="8.88671875" customWidth="1"/>
    <col min="13295" max="13295" width="13.6640625" customWidth="1"/>
    <col min="13296" max="13296" width="26.88671875" customWidth="1"/>
    <col min="13297" max="13299" width="0" hidden="1" customWidth="1"/>
    <col min="13547" max="13547" width="6.5546875" customWidth="1"/>
    <col min="13548" max="13548" width="5" customWidth="1"/>
    <col min="13549" max="13549" width="23.44140625" customWidth="1"/>
    <col min="13550" max="13550" width="8.88671875" customWidth="1"/>
    <col min="13551" max="13551" width="13.6640625" customWidth="1"/>
    <col min="13552" max="13552" width="26.88671875" customWidth="1"/>
    <col min="13553" max="13555" width="0" hidden="1" customWidth="1"/>
    <col min="13803" max="13803" width="6.5546875" customWidth="1"/>
    <col min="13804" max="13804" width="5" customWidth="1"/>
    <col min="13805" max="13805" width="23.44140625" customWidth="1"/>
    <col min="13806" max="13806" width="8.88671875" customWidth="1"/>
    <col min="13807" max="13807" width="13.6640625" customWidth="1"/>
    <col min="13808" max="13808" width="26.88671875" customWidth="1"/>
    <col min="13809" max="13811" width="0" hidden="1" customWidth="1"/>
    <col min="14059" max="14059" width="6.5546875" customWidth="1"/>
    <col min="14060" max="14060" width="5" customWidth="1"/>
    <col min="14061" max="14061" width="23.44140625" customWidth="1"/>
    <col min="14062" max="14062" width="8.88671875" customWidth="1"/>
    <col min="14063" max="14063" width="13.6640625" customWidth="1"/>
    <col min="14064" max="14064" width="26.88671875" customWidth="1"/>
    <col min="14065" max="14067" width="0" hidden="1" customWidth="1"/>
    <col min="14315" max="14315" width="6.5546875" customWidth="1"/>
    <col min="14316" max="14316" width="5" customWidth="1"/>
    <col min="14317" max="14317" width="23.44140625" customWidth="1"/>
    <col min="14318" max="14318" width="8.88671875" customWidth="1"/>
    <col min="14319" max="14319" width="13.6640625" customWidth="1"/>
    <col min="14320" max="14320" width="26.88671875" customWidth="1"/>
    <col min="14321" max="14323" width="0" hidden="1" customWidth="1"/>
    <col min="14571" max="14571" width="6.5546875" customWidth="1"/>
    <col min="14572" max="14572" width="5" customWidth="1"/>
    <col min="14573" max="14573" width="23.44140625" customWidth="1"/>
    <col min="14574" max="14574" width="8.88671875" customWidth="1"/>
    <col min="14575" max="14575" width="13.6640625" customWidth="1"/>
    <col min="14576" max="14576" width="26.88671875" customWidth="1"/>
    <col min="14577" max="14579" width="0" hidden="1" customWidth="1"/>
    <col min="14827" max="14827" width="6.5546875" customWidth="1"/>
    <col min="14828" max="14828" width="5" customWidth="1"/>
    <col min="14829" max="14829" width="23.44140625" customWidth="1"/>
    <col min="14830" max="14830" width="8.88671875" customWidth="1"/>
    <col min="14831" max="14831" width="13.6640625" customWidth="1"/>
    <col min="14832" max="14832" width="26.88671875" customWidth="1"/>
    <col min="14833" max="14835" width="0" hidden="1" customWidth="1"/>
    <col min="15083" max="15083" width="6.5546875" customWidth="1"/>
    <col min="15084" max="15084" width="5" customWidth="1"/>
    <col min="15085" max="15085" width="23.44140625" customWidth="1"/>
    <col min="15086" max="15086" width="8.88671875" customWidth="1"/>
    <col min="15087" max="15087" width="13.6640625" customWidth="1"/>
    <col min="15088" max="15088" width="26.88671875" customWidth="1"/>
    <col min="15089" max="15091" width="0" hidden="1" customWidth="1"/>
    <col min="15339" max="15339" width="6.5546875" customWidth="1"/>
    <col min="15340" max="15340" width="5" customWidth="1"/>
    <col min="15341" max="15341" width="23.44140625" customWidth="1"/>
    <col min="15342" max="15342" width="8.88671875" customWidth="1"/>
    <col min="15343" max="15343" width="13.6640625" customWidth="1"/>
    <col min="15344" max="15344" width="26.88671875" customWidth="1"/>
    <col min="15345" max="15347" width="0" hidden="1" customWidth="1"/>
    <col min="15595" max="15595" width="6.5546875" customWidth="1"/>
    <col min="15596" max="15596" width="5" customWidth="1"/>
    <col min="15597" max="15597" width="23.44140625" customWidth="1"/>
    <col min="15598" max="15598" width="8.88671875" customWidth="1"/>
    <col min="15599" max="15599" width="13.6640625" customWidth="1"/>
    <col min="15600" max="15600" width="26.88671875" customWidth="1"/>
    <col min="15601" max="15603" width="0" hidden="1" customWidth="1"/>
    <col min="15851" max="15851" width="6.5546875" customWidth="1"/>
    <col min="15852" max="15852" width="5" customWidth="1"/>
    <col min="15853" max="15853" width="23.44140625" customWidth="1"/>
    <col min="15854" max="15854" width="8.88671875" customWidth="1"/>
    <col min="15855" max="15855" width="13.6640625" customWidth="1"/>
    <col min="15856" max="15856" width="26.88671875" customWidth="1"/>
    <col min="15857" max="15859" width="0" hidden="1" customWidth="1"/>
    <col min="16107" max="16107" width="6.5546875" customWidth="1"/>
    <col min="16108" max="16108" width="5" customWidth="1"/>
    <col min="16109" max="16109" width="23.44140625" customWidth="1"/>
    <col min="16110" max="16110" width="8.88671875" customWidth="1"/>
    <col min="16111" max="16111" width="13.6640625" customWidth="1"/>
    <col min="16112" max="16112" width="26.88671875" customWidth="1"/>
    <col min="16113" max="16115" width="0" hidden="1" customWidth="1"/>
  </cols>
  <sheetData>
    <row r="1" spans="1:5" ht="13.8">
      <c r="A1" s="78"/>
      <c r="B1" s="79"/>
      <c r="C1" s="78"/>
      <c r="D1" s="78"/>
      <c r="E1" s="79"/>
    </row>
    <row r="2" spans="1:5" s="20" customFormat="1" ht="17.399999999999999" customHeight="1">
      <c r="A2" s="87"/>
      <c r="B2" s="999" t="s">
        <v>213</v>
      </c>
      <c r="C2" s="999"/>
      <c r="D2" s="999"/>
      <c r="E2" s="999"/>
    </row>
    <row r="3" spans="1:5" s="20" customFormat="1" ht="17.399999999999999" customHeight="1">
      <c r="A3" s="87"/>
      <c r="B3" s="999" t="s">
        <v>327</v>
      </c>
      <c r="C3" s="999"/>
      <c r="D3" s="999"/>
      <c r="E3" s="999"/>
    </row>
    <row r="4" spans="1:5" s="20" customFormat="1" ht="17.399999999999999" customHeight="1">
      <c r="A4" s="87"/>
      <c r="B4" s="1000"/>
      <c r="C4" s="999" t="s">
        <v>214</v>
      </c>
      <c r="D4" s="999"/>
      <c r="E4" s="999"/>
    </row>
    <row r="5" spans="1:5" ht="14.4" customHeight="1" thickBot="1">
      <c r="A5" s="78"/>
      <c r="B5" s="860"/>
      <c r="C5" s="860"/>
      <c r="D5" s="860"/>
      <c r="E5" s="860"/>
    </row>
    <row r="6" spans="1:5" ht="14.4" customHeight="1">
      <c r="A6" s="78"/>
      <c r="B6" s="861" t="s">
        <v>215</v>
      </c>
      <c r="C6" s="863" t="s">
        <v>137</v>
      </c>
      <c r="D6" s="865" t="s">
        <v>216</v>
      </c>
      <c r="E6" s="867" t="s">
        <v>2</v>
      </c>
    </row>
    <row r="7" spans="1:5" ht="13.95" customHeight="1" thickBot="1">
      <c r="A7" s="78"/>
      <c r="B7" s="862"/>
      <c r="C7" s="864"/>
      <c r="D7" s="866"/>
      <c r="E7" s="868"/>
    </row>
    <row r="8" spans="1:5" ht="13.2" customHeight="1">
      <c r="A8" s="78"/>
      <c r="B8" s="80">
        <v>1</v>
      </c>
      <c r="C8" s="81" t="s">
        <v>47</v>
      </c>
      <c r="D8" s="682">
        <v>1</v>
      </c>
      <c r="E8" s="998" t="s">
        <v>248</v>
      </c>
    </row>
    <row r="9" spans="1:5" ht="13.2" customHeight="1">
      <c r="A9" s="78"/>
      <c r="B9" s="80">
        <f t="shared" ref="B9:B22" si="0">B8+1</f>
        <v>2</v>
      </c>
      <c r="C9" s="81" t="s">
        <v>109</v>
      </c>
      <c r="D9" s="682">
        <v>1</v>
      </c>
      <c r="E9" s="998" t="s">
        <v>590</v>
      </c>
    </row>
    <row r="10" spans="1:5" ht="13.2" customHeight="1">
      <c r="A10" s="78"/>
      <c r="B10" s="80">
        <f t="shared" si="0"/>
        <v>3</v>
      </c>
      <c r="C10" s="81" t="s">
        <v>54</v>
      </c>
      <c r="D10" s="682">
        <v>1</v>
      </c>
      <c r="E10" s="998" t="s">
        <v>219</v>
      </c>
    </row>
    <row r="11" spans="1:5" ht="13.2" customHeight="1">
      <c r="A11" s="78"/>
      <c r="B11" s="80">
        <f t="shared" si="0"/>
        <v>4</v>
      </c>
      <c r="C11" s="81" t="s">
        <v>232</v>
      </c>
      <c r="D11" s="682">
        <v>1</v>
      </c>
      <c r="E11" s="998" t="s">
        <v>249</v>
      </c>
    </row>
    <row r="12" spans="1:5" ht="13.2" customHeight="1">
      <c r="A12" s="78"/>
      <c r="B12" s="80">
        <f t="shared" si="0"/>
        <v>5</v>
      </c>
      <c r="C12" s="82" t="s">
        <v>149</v>
      </c>
      <c r="D12" s="682">
        <v>1</v>
      </c>
      <c r="E12" s="998" t="s">
        <v>220</v>
      </c>
    </row>
    <row r="13" spans="1:5" ht="13.2" customHeight="1">
      <c r="A13" s="78"/>
      <c r="B13" s="80">
        <f t="shared" si="0"/>
        <v>6</v>
      </c>
      <c r="C13" s="81" t="s">
        <v>64</v>
      </c>
      <c r="D13" s="682">
        <v>2</v>
      </c>
      <c r="E13" s="998" t="s">
        <v>220</v>
      </c>
    </row>
    <row r="14" spans="1:5" ht="13.2" customHeight="1">
      <c r="A14" s="78"/>
      <c r="B14" s="80">
        <f t="shared" si="0"/>
        <v>7</v>
      </c>
      <c r="C14" s="81" t="s">
        <v>9</v>
      </c>
      <c r="D14" s="682">
        <v>3</v>
      </c>
      <c r="E14" s="998" t="s">
        <v>1028</v>
      </c>
    </row>
    <row r="15" spans="1:5" ht="13.2" customHeight="1">
      <c r="A15" s="78"/>
      <c r="B15" s="80">
        <f t="shared" si="0"/>
        <v>8</v>
      </c>
      <c r="C15" s="82" t="s">
        <v>66</v>
      </c>
      <c r="D15" s="682">
        <v>2</v>
      </c>
      <c r="E15" s="998" t="s">
        <v>217</v>
      </c>
    </row>
    <row r="16" spans="1:5" ht="13.2" customHeight="1">
      <c r="A16" s="78"/>
      <c r="B16" s="80">
        <f t="shared" si="0"/>
        <v>9</v>
      </c>
      <c r="C16" s="81" t="s">
        <v>221</v>
      </c>
      <c r="D16" s="682">
        <v>4</v>
      </c>
      <c r="E16" s="998" t="s">
        <v>222</v>
      </c>
    </row>
    <row r="17" spans="1:5" ht="13.2" customHeight="1">
      <c r="A17" s="78"/>
      <c r="B17" s="80">
        <f t="shared" si="0"/>
        <v>10</v>
      </c>
      <c r="C17" s="81" t="s">
        <v>121</v>
      </c>
      <c r="D17" s="682">
        <v>2</v>
      </c>
      <c r="E17" s="998" t="s">
        <v>223</v>
      </c>
    </row>
    <row r="18" spans="1:5" ht="13.2" customHeight="1">
      <c r="A18" s="78"/>
      <c r="B18" s="80">
        <f t="shared" si="0"/>
        <v>11</v>
      </c>
      <c r="C18" s="81" t="s">
        <v>89</v>
      </c>
      <c r="D18" s="682">
        <v>1</v>
      </c>
      <c r="E18" s="998" t="s">
        <v>293</v>
      </c>
    </row>
    <row r="19" spans="1:5" ht="13.2" customHeight="1" thickBot="1">
      <c r="A19" s="78"/>
      <c r="B19" s="80">
        <f t="shared" si="0"/>
        <v>12</v>
      </c>
      <c r="C19" s="81" t="s">
        <v>296</v>
      </c>
      <c r="D19" s="682">
        <v>4</v>
      </c>
      <c r="E19" s="998" t="s">
        <v>297</v>
      </c>
    </row>
    <row r="20" spans="1:5" ht="13.2" hidden="1" customHeight="1" thickBot="1">
      <c r="A20" s="78"/>
      <c r="B20" s="80">
        <f t="shared" si="0"/>
        <v>13</v>
      </c>
      <c r="C20" s="81"/>
      <c r="D20" s="682"/>
      <c r="E20" s="162"/>
    </row>
    <row r="21" spans="1:5" ht="13.2" hidden="1" customHeight="1" thickBot="1">
      <c r="A21" s="78"/>
      <c r="B21" s="80">
        <f t="shared" si="0"/>
        <v>14</v>
      </c>
      <c r="C21" s="81"/>
      <c r="D21" s="682"/>
      <c r="E21" s="162"/>
    </row>
    <row r="22" spans="1:5" ht="13.2" hidden="1" customHeight="1" thickBot="1">
      <c r="A22" s="78"/>
      <c r="B22" s="80">
        <f t="shared" si="0"/>
        <v>15</v>
      </c>
      <c r="C22" s="81"/>
      <c r="D22" s="682"/>
      <c r="E22" s="162"/>
    </row>
    <row r="23" spans="1:5" ht="18.899999999999999" customHeight="1" thickBot="1">
      <c r="A23" s="78"/>
      <c r="B23" s="83"/>
      <c r="C23" s="84" t="s">
        <v>212</v>
      </c>
      <c r="D23" s="683">
        <f>SUM(D8:D22)</f>
        <v>23</v>
      </c>
      <c r="E23" s="85"/>
    </row>
    <row r="24" spans="1:5" ht="10.199999999999999" customHeight="1">
      <c r="A24" s="78"/>
      <c r="B24" s="86"/>
      <c r="C24" s="87"/>
      <c r="D24" s="88"/>
      <c r="E24" s="86"/>
    </row>
  </sheetData>
  <autoFilter ref="B6:E23" xr:uid="{235F21E4-AD7F-4D44-8682-F3228E5B29E1}"/>
  <sortState xmlns:xlrd2="http://schemas.microsoft.com/office/spreadsheetml/2017/richdata2" ref="C8:G22">
    <sortCondition ref="C8:C22"/>
  </sortState>
  <mergeCells count="8">
    <mergeCell ref="B2:E2"/>
    <mergeCell ref="B3:E3"/>
    <mergeCell ref="C4:E4"/>
    <mergeCell ref="B5:E5"/>
    <mergeCell ref="B6:B7"/>
    <mergeCell ref="C6:C7"/>
    <mergeCell ref="D6:D7"/>
    <mergeCell ref="E6:E7"/>
  </mergeCells>
  <phoneticPr fontId="57" type="noConversion"/>
  <printOptions horizontalCentered="1"/>
  <pageMargins left="0.51181102362204722" right="0.19685039370078741" top="0.59055118110236227" bottom="0.59055118110236227" header="0.31496062992125984" footer="0.31496062992125984"/>
  <pageSetup paperSize="9" scale="140" fitToWidth="0" fitToHeight="0" orientation="portrait" r:id="rId1"/>
  <headerFooter differentFirst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30C3-45AD-4492-BCE3-7488597431FD}">
  <sheetPr>
    <tabColor theme="0" tint="-0.249977111117893"/>
  </sheetPr>
  <dimension ref="A1:I21"/>
  <sheetViews>
    <sheetView topLeftCell="A7" workbookViewId="0">
      <selection activeCell="K15" sqref="K15"/>
    </sheetView>
  </sheetViews>
  <sheetFormatPr defaultRowHeight="13.2"/>
  <cols>
    <col min="1" max="1" width="5.5546875" customWidth="1"/>
    <col min="2" max="2" width="28.33203125" customWidth="1"/>
    <col min="3" max="3" width="8.109375" customWidth="1"/>
    <col min="4" max="4" width="9.88671875" hidden="1" customWidth="1"/>
    <col min="5" max="5" width="30.88671875" customWidth="1"/>
    <col min="6" max="6" width="12.33203125" hidden="1" customWidth="1"/>
    <col min="7" max="7" width="15" hidden="1" customWidth="1"/>
    <col min="8" max="8" width="11.33203125" hidden="1" customWidth="1"/>
    <col min="9" max="9" width="18.109375" hidden="1" customWidth="1"/>
  </cols>
  <sheetData>
    <row r="1" spans="1:9" ht="35.4" customHeight="1">
      <c r="B1" s="872" t="s">
        <v>251</v>
      </c>
      <c r="C1" s="872"/>
      <c r="D1" s="872"/>
      <c r="E1" s="872"/>
    </row>
    <row r="2" spans="1:9" ht="51" customHeight="1" thickBot="1">
      <c r="A2" s="873" t="s">
        <v>328</v>
      </c>
      <c r="B2" s="873"/>
      <c r="C2" s="873"/>
      <c r="D2" s="873"/>
      <c r="E2" s="873"/>
      <c r="F2" s="117"/>
      <c r="G2" s="117"/>
      <c r="H2" s="117"/>
      <c r="I2" s="117"/>
    </row>
    <row r="3" spans="1:9" ht="13.8" thickBot="1">
      <c r="A3" s="1021" t="s">
        <v>227</v>
      </c>
      <c r="B3" s="793" t="s">
        <v>137</v>
      </c>
      <c r="C3" s="795" t="s">
        <v>156</v>
      </c>
      <c r="D3" s="97"/>
      <c r="E3" s="797" t="s">
        <v>4</v>
      </c>
      <c r="F3" s="869" t="s">
        <v>158</v>
      </c>
      <c r="G3" s="870"/>
      <c r="H3" s="870"/>
      <c r="I3" s="871"/>
    </row>
    <row r="4" spans="1:9" ht="13.8" thickBot="1">
      <c r="A4" s="1022"/>
      <c r="B4" s="794"/>
      <c r="C4" s="796"/>
      <c r="D4" s="216"/>
      <c r="E4" s="798"/>
      <c r="F4" s="270" t="s">
        <v>156</v>
      </c>
      <c r="G4" s="271" t="s">
        <v>164</v>
      </c>
      <c r="H4" s="272" t="s">
        <v>3</v>
      </c>
      <c r="I4" s="273" t="s">
        <v>2</v>
      </c>
    </row>
    <row r="5" spans="1:9" ht="21" customHeight="1">
      <c r="A5" s="205">
        <v>1</v>
      </c>
      <c r="B5" s="1006" t="s">
        <v>250</v>
      </c>
      <c r="C5" s="1007">
        <v>0.01</v>
      </c>
      <c r="D5" s="1008"/>
      <c r="E5" s="1009" t="s">
        <v>540</v>
      </c>
      <c r="F5" s="43"/>
      <c r="G5" s="44"/>
      <c r="H5" s="45"/>
      <c r="I5" s="274"/>
    </row>
    <row r="6" spans="1:9" ht="21" customHeight="1">
      <c r="A6" s="114">
        <f>A5+1</f>
        <v>2</v>
      </c>
      <c r="B6" s="1010" t="s">
        <v>7</v>
      </c>
      <c r="C6" s="1011">
        <v>3.0000000000000001E-3</v>
      </c>
      <c r="D6" s="1012"/>
      <c r="E6" s="1013" t="s">
        <v>570</v>
      </c>
      <c r="F6" s="47"/>
      <c r="G6" s="48"/>
      <c r="H6" s="49"/>
      <c r="I6" s="46"/>
    </row>
    <row r="7" spans="1:9" ht="21" customHeight="1">
      <c r="A7" s="114">
        <f t="shared" ref="A7:A16" si="0">A6+1</f>
        <v>3</v>
      </c>
      <c r="B7" s="1010" t="s">
        <v>189</v>
      </c>
      <c r="C7" s="1014">
        <v>1E-3</v>
      </c>
      <c r="D7" s="1015"/>
      <c r="E7" s="1013" t="s">
        <v>529</v>
      </c>
      <c r="F7" s="47"/>
      <c r="G7" s="48"/>
      <c r="H7" s="49"/>
      <c r="I7" s="46"/>
    </row>
    <row r="8" spans="1:9" ht="21" customHeight="1">
      <c r="A8" s="114">
        <f t="shared" si="0"/>
        <v>4</v>
      </c>
      <c r="B8" s="1010" t="s">
        <v>221</v>
      </c>
      <c r="C8" s="1011">
        <v>3.0000000000000001E-3</v>
      </c>
      <c r="D8" s="1012"/>
      <c r="E8" s="1013" t="s">
        <v>554</v>
      </c>
      <c r="F8" s="47"/>
      <c r="G8" s="48"/>
      <c r="H8" s="49"/>
      <c r="I8" s="46"/>
    </row>
    <row r="9" spans="1:9" ht="21" customHeight="1">
      <c r="A9" s="114">
        <f t="shared" si="0"/>
        <v>5</v>
      </c>
      <c r="B9" s="1010" t="s">
        <v>118</v>
      </c>
      <c r="C9" s="1011">
        <v>0.01</v>
      </c>
      <c r="D9" s="1012"/>
      <c r="E9" s="1016" t="s">
        <v>253</v>
      </c>
      <c r="F9" s="47"/>
      <c r="G9" s="48"/>
      <c r="H9" s="49"/>
      <c r="I9" s="46"/>
    </row>
    <row r="10" spans="1:9" ht="21" customHeight="1">
      <c r="A10" s="114">
        <f t="shared" si="0"/>
        <v>6</v>
      </c>
      <c r="B10" s="1002" t="s">
        <v>254</v>
      </c>
      <c r="C10" s="1003">
        <v>1E-3</v>
      </c>
      <c r="D10" s="1004"/>
      <c r="E10" s="1005" t="s">
        <v>233</v>
      </c>
      <c r="F10" s="47"/>
      <c r="G10" s="48"/>
      <c r="H10" s="49"/>
      <c r="I10" s="46"/>
    </row>
    <row r="11" spans="1:9" ht="21" customHeight="1">
      <c r="A11" s="114">
        <f t="shared" si="0"/>
        <v>7</v>
      </c>
      <c r="B11" s="1002" t="s">
        <v>234</v>
      </c>
      <c r="C11" s="1003">
        <v>1E-3</v>
      </c>
      <c r="D11" s="1004"/>
      <c r="E11" s="1005" t="s">
        <v>233</v>
      </c>
      <c r="F11" s="47"/>
      <c r="G11" s="48"/>
      <c r="H11" s="49"/>
      <c r="I11" s="46"/>
    </row>
    <row r="12" spans="1:9" ht="21" customHeight="1">
      <c r="A12" s="114">
        <f t="shared" si="0"/>
        <v>8</v>
      </c>
      <c r="B12" s="1002" t="s">
        <v>21</v>
      </c>
      <c r="C12" s="1003">
        <v>1.6E-2</v>
      </c>
      <c r="D12" s="1004"/>
      <c r="E12" s="1005" t="s">
        <v>235</v>
      </c>
      <c r="F12" s="47"/>
      <c r="G12" s="48"/>
      <c r="H12" s="49"/>
      <c r="I12" s="46"/>
    </row>
    <row r="13" spans="1:9" ht="21" customHeight="1">
      <c r="A13" s="114">
        <f t="shared" si="0"/>
        <v>9</v>
      </c>
      <c r="B13" s="1002" t="s">
        <v>194</v>
      </c>
      <c r="C13" s="1003">
        <v>1.4999999999999999E-2</v>
      </c>
      <c r="D13" s="1004"/>
      <c r="E13" s="1005" t="s">
        <v>233</v>
      </c>
      <c r="F13" s="47"/>
      <c r="G13" s="48"/>
      <c r="H13" s="49"/>
      <c r="I13" s="46"/>
    </row>
    <row r="14" spans="1:9" ht="21" customHeight="1">
      <c r="A14" s="114">
        <f t="shared" si="0"/>
        <v>10</v>
      </c>
      <c r="B14" s="1002" t="s">
        <v>91</v>
      </c>
      <c r="C14" s="1003">
        <v>1.4999999999999999E-2</v>
      </c>
      <c r="D14" s="1004"/>
      <c r="E14" s="1005" t="s">
        <v>255</v>
      </c>
      <c r="F14" s="47"/>
      <c r="G14" s="48"/>
      <c r="H14" s="49"/>
      <c r="I14" s="46"/>
    </row>
    <row r="15" spans="1:9" ht="24.6" customHeight="1">
      <c r="A15" s="114">
        <f t="shared" si="0"/>
        <v>11</v>
      </c>
      <c r="B15" s="1010" t="s">
        <v>29</v>
      </c>
      <c r="C15" s="1011">
        <v>0.02</v>
      </c>
      <c r="D15" s="1012"/>
      <c r="E15" s="1018" t="s">
        <v>280</v>
      </c>
      <c r="F15" s="47"/>
      <c r="G15" s="48"/>
      <c r="H15" s="49"/>
      <c r="I15" s="46"/>
    </row>
    <row r="16" spans="1:9" ht="28.8" customHeight="1">
      <c r="A16" s="114">
        <f t="shared" si="0"/>
        <v>12</v>
      </c>
      <c r="B16" s="1002" t="s">
        <v>29</v>
      </c>
      <c r="C16" s="1019">
        <v>1.2E-2</v>
      </c>
      <c r="D16" s="346"/>
      <c r="E16" s="1020" t="s">
        <v>252</v>
      </c>
      <c r="F16" s="47"/>
      <c r="G16" s="48"/>
      <c r="H16" s="49"/>
      <c r="I16" s="46"/>
    </row>
    <row r="17" spans="2:2" ht="27" customHeight="1"/>
    <row r="18" spans="2:2">
      <c r="B18" t="s">
        <v>37</v>
      </c>
    </row>
    <row r="20" spans="2:2">
      <c r="B20" s="1017" t="s">
        <v>835</v>
      </c>
    </row>
    <row r="21" spans="2:2">
      <c r="B21" s="1001">
        <v>2024</v>
      </c>
    </row>
  </sheetData>
  <sortState xmlns:xlrd2="http://schemas.microsoft.com/office/spreadsheetml/2017/richdata2" ref="B5:I16">
    <sortCondition ref="B5:B16"/>
  </sortState>
  <mergeCells count="7">
    <mergeCell ref="F3:I3"/>
    <mergeCell ref="B1:E1"/>
    <mergeCell ref="A2:E2"/>
    <mergeCell ref="B3:B4"/>
    <mergeCell ref="C3:C4"/>
    <mergeCell ref="E3:E4"/>
    <mergeCell ref="A3:A4"/>
  </mergeCells>
  <phoneticPr fontId="57" type="noConversion"/>
  <printOptions horizontalCentered="1"/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15E6A-4B07-49F1-87AD-5A61C5B944E4}">
  <sheetPr>
    <tabColor rgb="FF7030A0"/>
  </sheetPr>
  <dimension ref="B1:E54"/>
  <sheetViews>
    <sheetView topLeftCell="A14" zoomScale="90" zoomScaleNormal="90" workbookViewId="0">
      <selection activeCell="I4" sqref="I4"/>
    </sheetView>
  </sheetViews>
  <sheetFormatPr defaultRowHeight="13.2"/>
  <cols>
    <col min="1" max="1" width="5.109375" customWidth="1"/>
    <col min="2" max="2" width="6.109375" style="27" customWidth="1"/>
    <col min="3" max="3" width="26.77734375" style="27" customWidth="1"/>
    <col min="4" max="4" width="10.88671875" style="27" customWidth="1"/>
    <col min="5" max="5" width="42.109375" style="27" customWidth="1"/>
  </cols>
  <sheetData>
    <row r="1" spans="2:5" ht="13.8" hidden="1">
      <c r="C1" s="120" t="s">
        <v>161</v>
      </c>
    </row>
    <row r="2" spans="2:5" ht="15" customHeight="1">
      <c r="C2" s="384"/>
    </row>
    <row r="3" spans="2:5" ht="37.799999999999997" customHeight="1">
      <c r="B3" s="704" t="s">
        <v>329</v>
      </c>
      <c r="C3" s="704"/>
      <c r="D3" s="704"/>
      <c r="E3" s="704"/>
    </row>
    <row r="4" spans="2:5" ht="18.600000000000001" customHeight="1" thickBot="1">
      <c r="C4" s="1023" t="s">
        <v>640</v>
      </c>
      <c r="D4" s="90"/>
      <c r="E4" s="90"/>
    </row>
    <row r="5" spans="2:5" ht="27" thickBot="1">
      <c r="B5" s="383" t="s">
        <v>334</v>
      </c>
      <c r="C5" s="382" t="s">
        <v>333</v>
      </c>
      <c r="D5" s="380" t="s">
        <v>224</v>
      </c>
      <c r="E5" s="381" t="s">
        <v>2</v>
      </c>
    </row>
    <row r="6" spans="2:5" ht="15" customHeight="1">
      <c r="B6" s="328">
        <v>1</v>
      </c>
      <c r="C6" s="116" t="s">
        <v>593</v>
      </c>
      <c r="D6" s="93">
        <v>60</v>
      </c>
      <c r="E6" s="454" t="s">
        <v>598</v>
      </c>
    </row>
    <row r="7" spans="2:5">
      <c r="B7" s="119">
        <f>B6+1</f>
        <v>2</v>
      </c>
      <c r="C7" s="116" t="s">
        <v>419</v>
      </c>
      <c r="D7" s="94">
        <v>4</v>
      </c>
      <c r="E7" s="194" t="s">
        <v>421</v>
      </c>
    </row>
    <row r="8" spans="2:5">
      <c r="B8" s="119">
        <f t="shared" ref="B8:B34" si="0">B7+1</f>
        <v>3</v>
      </c>
      <c r="C8" s="116" t="s">
        <v>53</v>
      </c>
      <c r="D8" s="94">
        <v>5</v>
      </c>
      <c r="E8" s="194" t="s">
        <v>584</v>
      </c>
    </row>
    <row r="9" spans="2:5">
      <c r="B9" s="119">
        <f t="shared" si="0"/>
        <v>4</v>
      </c>
      <c r="C9" s="116" t="s">
        <v>210</v>
      </c>
      <c r="D9" s="453">
        <v>1</v>
      </c>
      <c r="E9" s="194" t="s">
        <v>586</v>
      </c>
    </row>
    <row r="10" spans="2:5">
      <c r="B10" s="119">
        <f t="shared" si="0"/>
        <v>5</v>
      </c>
      <c r="C10" s="116" t="s">
        <v>108</v>
      </c>
      <c r="D10" s="94">
        <v>3</v>
      </c>
      <c r="E10" s="194" t="s">
        <v>587</v>
      </c>
    </row>
    <row r="11" spans="2:5">
      <c r="B11" s="119">
        <f t="shared" si="0"/>
        <v>6</v>
      </c>
      <c r="C11" s="116" t="s">
        <v>425</v>
      </c>
      <c r="D11" s="94">
        <v>10</v>
      </c>
      <c r="E11" s="194" t="s">
        <v>430</v>
      </c>
    </row>
    <row r="12" spans="2:5">
      <c r="B12" s="119">
        <f t="shared" si="0"/>
        <v>7</v>
      </c>
      <c r="C12" s="116" t="s">
        <v>55</v>
      </c>
      <c r="D12" s="94">
        <v>12</v>
      </c>
      <c r="E12" s="194" t="s">
        <v>407</v>
      </c>
    </row>
    <row r="13" spans="2:5">
      <c r="B13" s="119">
        <f t="shared" si="0"/>
        <v>8</v>
      </c>
      <c r="C13" s="116" t="s">
        <v>541</v>
      </c>
      <c r="D13" s="94">
        <v>2</v>
      </c>
      <c r="E13" s="194" t="s">
        <v>641</v>
      </c>
    </row>
    <row r="14" spans="2:5">
      <c r="B14" s="119">
        <f t="shared" si="0"/>
        <v>9</v>
      </c>
      <c r="C14" s="116" t="s">
        <v>523</v>
      </c>
      <c r="D14" s="94">
        <v>10</v>
      </c>
      <c r="E14" s="194" t="s">
        <v>639</v>
      </c>
    </row>
    <row r="15" spans="2:5">
      <c r="B15" s="119">
        <f t="shared" si="0"/>
        <v>10</v>
      </c>
      <c r="C15" s="116" t="s">
        <v>11</v>
      </c>
      <c r="D15" s="94">
        <v>1.5</v>
      </c>
      <c r="E15" s="194" t="s">
        <v>580</v>
      </c>
    </row>
    <row r="16" spans="2:5">
      <c r="B16" s="119">
        <f t="shared" si="0"/>
        <v>11</v>
      </c>
      <c r="C16" s="116" t="s">
        <v>581</v>
      </c>
      <c r="D16" s="94">
        <v>1.2</v>
      </c>
      <c r="E16" s="194" t="s">
        <v>582</v>
      </c>
    </row>
    <row r="17" spans="2:5">
      <c r="B17" s="119">
        <f t="shared" si="0"/>
        <v>12</v>
      </c>
      <c r="C17" s="116" t="s">
        <v>376</v>
      </c>
      <c r="D17" s="94">
        <v>4</v>
      </c>
      <c r="E17" s="194" t="s">
        <v>377</v>
      </c>
    </row>
    <row r="18" spans="2:5">
      <c r="B18" s="119">
        <f t="shared" si="0"/>
        <v>13</v>
      </c>
      <c r="C18" s="116" t="s">
        <v>189</v>
      </c>
      <c r="D18" s="94">
        <v>5</v>
      </c>
      <c r="E18" s="194" t="s">
        <v>530</v>
      </c>
    </row>
    <row r="19" spans="2:5">
      <c r="B19" s="119">
        <f t="shared" si="0"/>
        <v>14</v>
      </c>
      <c r="C19" s="116" t="s">
        <v>70</v>
      </c>
      <c r="D19" s="94">
        <v>1</v>
      </c>
      <c r="E19" s="198" t="s">
        <v>553</v>
      </c>
    </row>
    <row r="20" spans="2:5">
      <c r="B20" s="119">
        <f t="shared" si="0"/>
        <v>15</v>
      </c>
      <c r="C20" s="116" t="s">
        <v>394</v>
      </c>
      <c r="D20" s="118">
        <v>3</v>
      </c>
      <c r="E20" s="198" t="s">
        <v>396</v>
      </c>
    </row>
    <row r="21" spans="2:5">
      <c r="B21" s="119">
        <f t="shared" si="0"/>
        <v>16</v>
      </c>
      <c r="C21" s="116" t="s">
        <v>473</v>
      </c>
      <c r="D21" s="118">
        <v>5</v>
      </c>
      <c r="E21" s="198" t="s">
        <v>755</v>
      </c>
    </row>
    <row r="22" spans="2:5">
      <c r="B22" s="119">
        <f t="shared" si="0"/>
        <v>17</v>
      </c>
      <c r="C22" s="116" t="s">
        <v>118</v>
      </c>
      <c r="D22" s="118">
        <v>2</v>
      </c>
      <c r="E22" s="198" t="s">
        <v>441</v>
      </c>
    </row>
    <row r="23" spans="2:5">
      <c r="B23" s="119">
        <f t="shared" si="0"/>
        <v>18</v>
      </c>
      <c r="C23" s="116" t="s">
        <v>81</v>
      </c>
      <c r="D23" s="118">
        <v>90</v>
      </c>
      <c r="E23" s="198" t="s">
        <v>463</v>
      </c>
    </row>
    <row r="24" spans="2:5">
      <c r="B24" s="119">
        <f t="shared" si="0"/>
        <v>19</v>
      </c>
      <c r="C24" s="116" t="s">
        <v>83</v>
      </c>
      <c r="D24" s="118">
        <v>30</v>
      </c>
      <c r="E24" s="198" t="s">
        <v>817</v>
      </c>
    </row>
    <row r="25" spans="2:5">
      <c r="B25" s="119">
        <f t="shared" si="0"/>
        <v>20</v>
      </c>
      <c r="C25" s="116" t="s">
        <v>332</v>
      </c>
      <c r="D25" s="118">
        <v>3</v>
      </c>
      <c r="E25" s="198" t="s">
        <v>335</v>
      </c>
    </row>
    <row r="26" spans="2:5">
      <c r="B26" s="119">
        <f t="shared" si="0"/>
        <v>21</v>
      </c>
      <c r="C26" s="116" t="s">
        <v>182</v>
      </c>
      <c r="D26" s="118">
        <v>1.5</v>
      </c>
      <c r="E26" s="198" t="s">
        <v>558</v>
      </c>
    </row>
    <row r="27" spans="2:5">
      <c r="B27" s="119">
        <f t="shared" si="0"/>
        <v>22</v>
      </c>
      <c r="C27" s="116" t="s">
        <v>21</v>
      </c>
      <c r="D27" s="118">
        <v>3</v>
      </c>
      <c r="E27" s="198" t="s">
        <v>403</v>
      </c>
    </row>
    <row r="28" spans="2:5">
      <c r="B28" s="119">
        <f t="shared" si="0"/>
        <v>23</v>
      </c>
      <c r="C28" s="116" t="s">
        <v>88</v>
      </c>
      <c r="D28" s="118">
        <v>30</v>
      </c>
      <c r="E28" s="198" t="s">
        <v>378</v>
      </c>
    </row>
    <row r="29" spans="2:5">
      <c r="B29" s="119">
        <f t="shared" si="0"/>
        <v>24</v>
      </c>
      <c r="C29" s="116" t="s">
        <v>405</v>
      </c>
      <c r="D29" s="118">
        <v>15</v>
      </c>
      <c r="E29" s="198" t="s">
        <v>815</v>
      </c>
    </row>
    <row r="30" spans="2:5">
      <c r="B30" s="119">
        <f t="shared" si="0"/>
        <v>25</v>
      </c>
      <c r="C30" s="116" t="s">
        <v>193</v>
      </c>
      <c r="D30" s="118">
        <v>12</v>
      </c>
      <c r="E30" s="198" t="s">
        <v>381</v>
      </c>
    </row>
    <row r="31" spans="2:5">
      <c r="B31" s="119">
        <f t="shared" si="0"/>
        <v>26</v>
      </c>
      <c r="C31" s="116" t="s">
        <v>123</v>
      </c>
      <c r="D31" s="118">
        <v>18</v>
      </c>
      <c r="E31" s="198" t="s">
        <v>754</v>
      </c>
    </row>
    <row r="32" spans="2:5">
      <c r="B32" s="119">
        <f t="shared" si="0"/>
        <v>27</v>
      </c>
      <c r="C32" s="116" t="s">
        <v>202</v>
      </c>
      <c r="D32" s="118">
        <v>20</v>
      </c>
      <c r="E32" s="198" t="s">
        <v>431</v>
      </c>
    </row>
    <row r="33" spans="2:5">
      <c r="B33" s="119">
        <f t="shared" si="0"/>
        <v>28</v>
      </c>
      <c r="C33" s="116" t="s">
        <v>30</v>
      </c>
      <c r="D33" s="118">
        <v>38</v>
      </c>
      <c r="E33" s="198" t="s">
        <v>432</v>
      </c>
    </row>
    <row r="34" spans="2:5" ht="13.8" thickBot="1">
      <c r="B34" s="119">
        <f t="shared" si="0"/>
        <v>29</v>
      </c>
      <c r="C34" s="116" t="s">
        <v>389</v>
      </c>
      <c r="D34" s="118">
        <v>3</v>
      </c>
      <c r="E34" s="198" t="s">
        <v>392</v>
      </c>
    </row>
    <row r="35" spans="2:5" hidden="1">
      <c r="B35" s="119">
        <f t="shared" ref="B35:B51" si="1">B34+1</f>
        <v>30</v>
      </c>
      <c r="C35" s="116"/>
      <c r="D35" s="118"/>
      <c r="E35" s="198"/>
    </row>
    <row r="36" spans="2:5" hidden="1">
      <c r="B36" s="119">
        <f t="shared" si="1"/>
        <v>31</v>
      </c>
      <c r="C36" s="116"/>
      <c r="D36" s="118"/>
      <c r="E36" s="198"/>
    </row>
    <row r="37" spans="2:5" hidden="1">
      <c r="B37" s="119">
        <f t="shared" si="1"/>
        <v>32</v>
      </c>
      <c r="C37" s="116"/>
      <c r="D37" s="118"/>
      <c r="E37" s="198"/>
    </row>
    <row r="38" spans="2:5" hidden="1">
      <c r="B38" s="119">
        <f t="shared" si="1"/>
        <v>33</v>
      </c>
      <c r="C38" s="116"/>
      <c r="D38" s="118"/>
      <c r="E38" s="198"/>
    </row>
    <row r="39" spans="2:5" hidden="1">
      <c r="B39" s="119">
        <f>B38+1</f>
        <v>34</v>
      </c>
      <c r="C39" s="116"/>
      <c r="D39" s="118"/>
      <c r="E39" s="198"/>
    </row>
    <row r="40" spans="2:5" hidden="1">
      <c r="B40" s="119">
        <f t="shared" si="1"/>
        <v>35</v>
      </c>
      <c r="C40" s="116"/>
      <c r="D40" s="118"/>
      <c r="E40" s="198"/>
    </row>
    <row r="41" spans="2:5" hidden="1">
      <c r="B41" s="119">
        <f t="shared" si="1"/>
        <v>36</v>
      </c>
      <c r="C41" s="116"/>
      <c r="D41" s="118"/>
      <c r="E41" s="198"/>
    </row>
    <row r="42" spans="2:5" hidden="1">
      <c r="B42" s="119">
        <f t="shared" si="1"/>
        <v>37</v>
      </c>
      <c r="C42" s="116"/>
      <c r="D42" s="118"/>
      <c r="E42" s="198"/>
    </row>
    <row r="43" spans="2:5" hidden="1">
      <c r="B43" s="119">
        <f t="shared" si="1"/>
        <v>38</v>
      </c>
      <c r="C43" s="116"/>
      <c r="D43" s="118"/>
      <c r="E43" s="198"/>
    </row>
    <row r="44" spans="2:5" hidden="1">
      <c r="B44" s="119">
        <f t="shared" si="1"/>
        <v>39</v>
      </c>
      <c r="C44" s="116"/>
      <c r="D44" s="118"/>
      <c r="E44" s="198"/>
    </row>
    <row r="45" spans="2:5" hidden="1">
      <c r="B45" s="119">
        <f t="shared" si="1"/>
        <v>40</v>
      </c>
      <c r="C45" s="116"/>
      <c r="D45" s="118"/>
      <c r="E45" s="198"/>
    </row>
    <row r="46" spans="2:5" hidden="1">
      <c r="B46" s="119">
        <f t="shared" si="1"/>
        <v>41</v>
      </c>
      <c r="C46" s="116"/>
      <c r="D46" s="118"/>
      <c r="E46" s="198"/>
    </row>
    <row r="47" spans="2:5" hidden="1">
      <c r="B47" s="119">
        <f t="shared" si="1"/>
        <v>42</v>
      </c>
      <c r="C47" s="116"/>
      <c r="D47" s="118"/>
      <c r="E47" s="198"/>
    </row>
    <row r="48" spans="2:5" hidden="1">
      <c r="B48" s="119">
        <f t="shared" si="1"/>
        <v>43</v>
      </c>
      <c r="C48" s="116"/>
      <c r="D48" s="118"/>
      <c r="E48" s="198"/>
    </row>
    <row r="49" spans="2:5" hidden="1">
      <c r="B49" s="119">
        <f t="shared" si="1"/>
        <v>44</v>
      </c>
      <c r="C49" s="116"/>
      <c r="D49" s="118"/>
      <c r="E49" s="198"/>
    </row>
    <row r="50" spans="2:5" hidden="1">
      <c r="B50" s="119">
        <f t="shared" si="1"/>
        <v>45</v>
      </c>
      <c r="C50" s="116"/>
      <c r="D50" s="118"/>
      <c r="E50" s="198"/>
    </row>
    <row r="51" spans="2:5" ht="13.8" hidden="1" thickBot="1">
      <c r="B51" s="119">
        <f t="shared" si="1"/>
        <v>46</v>
      </c>
      <c r="C51" s="116"/>
      <c r="D51" s="118"/>
      <c r="E51" s="198"/>
    </row>
    <row r="52" spans="2:5" ht="13.8" thickBot="1">
      <c r="B52" s="91"/>
      <c r="C52" s="95" t="s">
        <v>167</v>
      </c>
      <c r="D52" s="96">
        <f>SUM(D6:D51)</f>
        <v>393.2</v>
      </c>
      <c r="E52" s="133"/>
    </row>
    <row r="54" spans="2:5" ht="24" customHeight="1">
      <c r="C54" s="27" t="s">
        <v>37</v>
      </c>
    </row>
  </sheetData>
  <sortState xmlns:xlrd2="http://schemas.microsoft.com/office/spreadsheetml/2017/richdata2" ref="C7:E36">
    <sortCondition ref="C6:C36"/>
  </sortState>
  <mergeCells count="1">
    <mergeCell ref="B3:E3"/>
  </mergeCells>
  <phoneticPr fontId="57" type="noConversion"/>
  <printOptions horizontalCentered="1"/>
  <pageMargins left="0.23622047244094491" right="0.23622047244094491" top="0.15748031496062992" bottom="0.15748031496062992" header="0" footer="0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E4D5A-0DDF-4125-BFE4-7D89E6FD582C}">
  <sheetPr>
    <tabColor theme="5" tint="0.79998168889431442"/>
    <pageSetUpPr fitToPage="1"/>
  </sheetPr>
  <dimension ref="A1:S27"/>
  <sheetViews>
    <sheetView view="pageBreakPreview" zoomScale="80" zoomScaleNormal="80" zoomScaleSheetLayoutView="80" workbookViewId="0">
      <selection activeCell="A16" sqref="A16:XFD16"/>
    </sheetView>
  </sheetViews>
  <sheetFormatPr defaultColWidth="14.44140625" defaultRowHeight="10.8"/>
  <cols>
    <col min="1" max="1" width="5.44140625" style="600" customWidth="1"/>
    <col min="2" max="2" width="40.6640625" style="601" customWidth="1"/>
    <col min="3" max="3" width="8.88671875" style="602" hidden="1" customWidth="1"/>
    <col min="4" max="4" width="11.33203125" style="603" hidden="1" customWidth="1"/>
    <col min="5" max="5" width="20.44140625" style="604" hidden="1" customWidth="1"/>
    <col min="6" max="6" width="15" style="605" hidden="1" customWidth="1"/>
    <col min="7" max="7" width="13.6640625" style="605" hidden="1" customWidth="1"/>
    <col min="8" max="8" width="11.44140625" style="606" hidden="1" customWidth="1"/>
    <col min="9" max="12" width="18.44140625" style="607" hidden="1" customWidth="1"/>
    <col min="13" max="19" width="10.21875" style="608" customWidth="1"/>
    <col min="20" max="16384" width="14.44140625" style="537"/>
  </cols>
  <sheetData>
    <row r="1" spans="1:19" ht="20.100000000000001" customHeight="1">
      <c r="A1" s="689" t="s">
        <v>645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</row>
    <row r="2" spans="1:19" ht="56.4" customHeight="1" thickBot="1">
      <c r="A2" s="690" t="s">
        <v>646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</row>
    <row r="3" spans="1:19" s="546" customFormat="1" ht="60" customHeight="1" thickBot="1">
      <c r="A3" s="691" t="s">
        <v>227</v>
      </c>
      <c r="B3" s="693" t="s">
        <v>647</v>
      </c>
      <c r="C3" s="695" t="s">
        <v>648</v>
      </c>
      <c r="D3" s="696"/>
      <c r="E3" s="540" t="s">
        <v>649</v>
      </c>
      <c r="F3" s="697" t="s">
        <v>650</v>
      </c>
      <c r="G3" s="698"/>
      <c r="H3" s="543" t="s">
        <v>651</v>
      </c>
      <c r="I3" s="699" t="s">
        <v>652</v>
      </c>
      <c r="J3" s="700"/>
      <c r="K3" s="700"/>
      <c r="L3" s="700"/>
      <c r="M3" s="701" t="s">
        <v>653</v>
      </c>
      <c r="N3" s="702"/>
      <c r="O3" s="702"/>
      <c r="P3" s="702"/>
      <c r="Q3" s="702"/>
      <c r="R3" s="702"/>
      <c r="S3" s="703"/>
    </row>
    <row r="4" spans="1:19" s="546" customFormat="1" ht="31.2" customHeight="1" thickBot="1">
      <c r="A4" s="692"/>
      <c r="B4" s="694"/>
      <c r="C4" s="538"/>
      <c r="D4" s="539"/>
      <c r="E4" s="540"/>
      <c r="F4" s="541"/>
      <c r="G4" s="542"/>
      <c r="H4" s="543"/>
      <c r="I4" s="544"/>
      <c r="J4" s="545"/>
      <c r="K4" s="545"/>
      <c r="L4" s="545"/>
      <c r="M4" s="547" t="s">
        <v>654</v>
      </c>
      <c r="N4" s="548" t="s">
        <v>655</v>
      </c>
      <c r="O4" s="548" t="s">
        <v>258</v>
      </c>
      <c r="P4" s="548" t="s">
        <v>656</v>
      </c>
      <c r="Q4" s="548" t="s">
        <v>657</v>
      </c>
      <c r="R4" s="548" t="s">
        <v>658</v>
      </c>
      <c r="S4" s="549" t="s">
        <v>659</v>
      </c>
    </row>
    <row r="5" spans="1:19" s="558" customFormat="1" ht="18" customHeight="1" thickBot="1">
      <c r="A5" s="550" t="s">
        <v>36</v>
      </c>
      <c r="B5" s="551" t="s">
        <v>660</v>
      </c>
      <c r="C5" s="552" t="s">
        <v>661</v>
      </c>
      <c r="D5" s="552" t="s">
        <v>662</v>
      </c>
      <c r="E5" s="552" t="s">
        <v>663</v>
      </c>
      <c r="F5" s="553" t="s">
        <v>664</v>
      </c>
      <c r="G5" s="552" t="s">
        <v>665</v>
      </c>
      <c r="H5" s="552" t="s">
        <v>666</v>
      </c>
      <c r="I5" s="552" t="s">
        <v>667</v>
      </c>
      <c r="J5" s="552" t="s">
        <v>668</v>
      </c>
      <c r="K5" s="552" t="s">
        <v>669</v>
      </c>
      <c r="L5" s="554" t="s">
        <v>670</v>
      </c>
      <c r="M5" s="555" t="s">
        <v>661</v>
      </c>
      <c r="N5" s="556" t="s">
        <v>662</v>
      </c>
      <c r="O5" s="556" t="s">
        <v>663</v>
      </c>
      <c r="P5" s="556" t="s">
        <v>664</v>
      </c>
      <c r="Q5" s="556" t="s">
        <v>665</v>
      </c>
      <c r="R5" s="556" t="s">
        <v>666</v>
      </c>
      <c r="S5" s="557" t="s">
        <v>667</v>
      </c>
    </row>
    <row r="6" spans="1:19" s="571" customFormat="1" ht="21" customHeight="1">
      <c r="A6" s="559">
        <v>1</v>
      </c>
      <c r="B6" s="560" t="s">
        <v>671</v>
      </c>
      <c r="C6" s="561" t="s">
        <v>672</v>
      </c>
      <c r="D6" s="562" t="s">
        <v>673</v>
      </c>
      <c r="E6" s="563" t="s">
        <v>674</v>
      </c>
      <c r="F6" s="564">
        <v>3462.7</v>
      </c>
      <c r="G6" s="564">
        <v>3219.7</v>
      </c>
      <c r="H6" s="565">
        <v>34071</v>
      </c>
      <c r="I6" s="564">
        <v>3622922.35</v>
      </c>
      <c r="J6" s="564">
        <v>0</v>
      </c>
      <c r="K6" s="564">
        <v>3622922.35</v>
      </c>
      <c r="L6" s="566">
        <v>3622922.35</v>
      </c>
      <c r="M6" s="567"/>
      <c r="N6" s="568"/>
      <c r="O6" s="569"/>
      <c r="P6" s="568"/>
      <c r="Q6" s="568"/>
      <c r="R6" s="568"/>
      <c r="S6" s="570"/>
    </row>
    <row r="7" spans="1:19" s="571" customFormat="1" ht="21" customHeight="1">
      <c r="A7" s="572">
        <f>A6+1</f>
        <v>2</v>
      </c>
      <c r="B7" s="573" t="s">
        <v>675</v>
      </c>
      <c r="C7" s="574" t="s">
        <v>676</v>
      </c>
      <c r="D7" s="575" t="s">
        <v>673</v>
      </c>
      <c r="E7" s="576" t="s">
        <v>677</v>
      </c>
      <c r="F7" s="577">
        <v>995.2</v>
      </c>
      <c r="G7" s="577">
        <v>889.2</v>
      </c>
      <c r="H7" s="578">
        <v>34059</v>
      </c>
      <c r="I7" s="577">
        <v>3456961.5</v>
      </c>
      <c r="J7" s="577">
        <v>0</v>
      </c>
      <c r="K7" s="577">
        <v>3456961.5</v>
      </c>
      <c r="L7" s="579">
        <v>3456961.5</v>
      </c>
      <c r="M7" s="580"/>
      <c r="N7" s="581"/>
      <c r="O7" s="581"/>
      <c r="P7" s="581"/>
      <c r="Q7" s="581"/>
      <c r="R7" s="581"/>
      <c r="S7" s="582"/>
    </row>
    <row r="8" spans="1:19" s="571" customFormat="1" ht="21" customHeight="1">
      <c r="A8" s="572">
        <f t="shared" ref="A8:A27" si="0">A7+1</f>
        <v>3</v>
      </c>
      <c r="B8" s="573" t="s">
        <v>678</v>
      </c>
      <c r="C8" s="574" t="s">
        <v>679</v>
      </c>
      <c r="D8" s="575" t="s">
        <v>673</v>
      </c>
      <c r="E8" s="576" t="s">
        <v>674</v>
      </c>
      <c r="F8" s="577">
        <v>2829.9</v>
      </c>
      <c r="G8" s="577">
        <v>2588.9</v>
      </c>
      <c r="H8" s="578">
        <v>33855</v>
      </c>
      <c r="I8" s="577">
        <v>8732780.8000000007</v>
      </c>
      <c r="J8" s="577">
        <v>0</v>
      </c>
      <c r="K8" s="577">
        <v>8732780.8000000007</v>
      </c>
      <c r="L8" s="579">
        <v>8732780.8000000007</v>
      </c>
      <c r="M8" s="580"/>
      <c r="N8" s="581"/>
      <c r="O8" s="581"/>
      <c r="P8" s="581"/>
      <c r="Q8" s="581"/>
      <c r="R8" s="581"/>
      <c r="S8" s="582"/>
    </row>
    <row r="9" spans="1:19" s="571" customFormat="1" ht="21" customHeight="1">
      <c r="A9" s="572">
        <f t="shared" si="0"/>
        <v>4</v>
      </c>
      <c r="B9" s="573" t="s">
        <v>680</v>
      </c>
      <c r="C9" s="574" t="s">
        <v>681</v>
      </c>
      <c r="D9" s="575" t="s">
        <v>673</v>
      </c>
      <c r="E9" s="576" t="s">
        <v>674</v>
      </c>
      <c r="F9" s="577">
        <v>2824.3</v>
      </c>
      <c r="G9" s="577">
        <v>2554.3000000000002</v>
      </c>
      <c r="H9" s="578">
        <v>33855</v>
      </c>
      <c r="I9" s="577">
        <v>14120183.17</v>
      </c>
      <c r="J9" s="577">
        <v>0</v>
      </c>
      <c r="K9" s="577">
        <v>14120183.17</v>
      </c>
      <c r="L9" s="579">
        <v>14120183.17</v>
      </c>
      <c r="M9" s="583"/>
      <c r="N9" s="584"/>
      <c r="O9" s="584"/>
      <c r="P9" s="581"/>
      <c r="Q9" s="581"/>
      <c r="R9" s="581"/>
      <c r="S9" s="582"/>
    </row>
    <row r="10" spans="1:19" s="571" customFormat="1" ht="21" customHeight="1">
      <c r="A10" s="572">
        <f t="shared" si="0"/>
        <v>5</v>
      </c>
      <c r="B10" s="573" t="s">
        <v>682</v>
      </c>
      <c r="C10" s="574" t="s">
        <v>683</v>
      </c>
      <c r="D10" s="575" t="s">
        <v>673</v>
      </c>
      <c r="E10" s="576" t="s">
        <v>674</v>
      </c>
      <c r="F10" s="577">
        <v>919.7</v>
      </c>
      <c r="G10" s="577">
        <v>849.4</v>
      </c>
      <c r="H10" s="578">
        <v>34002</v>
      </c>
      <c r="I10" s="577">
        <v>2037168.26</v>
      </c>
      <c r="J10" s="577">
        <v>0</v>
      </c>
      <c r="K10" s="577">
        <v>2037168.26</v>
      </c>
      <c r="L10" s="579">
        <v>2037168.26</v>
      </c>
      <c r="M10" s="583"/>
      <c r="N10" s="581"/>
      <c r="O10" s="584"/>
      <c r="P10" s="581"/>
      <c r="Q10" s="584"/>
      <c r="R10" s="581"/>
      <c r="S10" s="582"/>
    </row>
    <row r="11" spans="1:19" s="571" customFormat="1" ht="21" customHeight="1">
      <c r="A11" s="572">
        <f t="shared" si="0"/>
        <v>6</v>
      </c>
      <c r="B11" s="573" t="s">
        <v>684</v>
      </c>
      <c r="C11" s="574" t="s">
        <v>685</v>
      </c>
      <c r="D11" s="575" t="s">
        <v>673</v>
      </c>
      <c r="E11" s="576" t="s">
        <v>686</v>
      </c>
      <c r="F11" s="577">
        <v>157.30000000000001</v>
      </c>
      <c r="G11" s="577">
        <v>157.30000000000001</v>
      </c>
      <c r="H11" s="578">
        <v>36924</v>
      </c>
      <c r="I11" s="577">
        <v>2116573.9</v>
      </c>
      <c r="J11" s="577">
        <v>0</v>
      </c>
      <c r="K11" s="577">
        <v>2116573.9</v>
      </c>
      <c r="L11" s="579">
        <v>2116573.9</v>
      </c>
      <c r="M11" s="580"/>
      <c r="N11" s="581"/>
      <c r="O11" s="581"/>
      <c r="P11" s="581"/>
      <c r="Q11" s="581"/>
      <c r="R11" s="581"/>
      <c r="S11" s="582"/>
    </row>
    <row r="12" spans="1:19" s="571" customFormat="1" ht="21" customHeight="1">
      <c r="A12" s="572">
        <f t="shared" si="0"/>
        <v>7</v>
      </c>
      <c r="B12" s="573" t="s">
        <v>687</v>
      </c>
      <c r="C12" s="574" t="s">
        <v>688</v>
      </c>
      <c r="D12" s="575" t="s">
        <v>673</v>
      </c>
      <c r="E12" s="576" t="s">
        <v>689</v>
      </c>
      <c r="F12" s="577">
        <v>410.6</v>
      </c>
      <c r="G12" s="577">
        <v>370.8</v>
      </c>
      <c r="H12" s="578">
        <v>37098</v>
      </c>
      <c r="I12" s="577">
        <v>445402.55</v>
      </c>
      <c r="J12" s="577">
        <v>0</v>
      </c>
      <c r="K12" s="577">
        <v>445402.55</v>
      </c>
      <c r="L12" s="579">
        <v>445402.55</v>
      </c>
      <c r="M12" s="583"/>
      <c r="N12" s="581"/>
      <c r="O12" s="581"/>
      <c r="P12" s="581"/>
      <c r="Q12" s="584"/>
      <c r="R12" s="581"/>
      <c r="S12" s="582"/>
    </row>
    <row r="13" spans="1:19" s="571" customFormat="1" ht="21" customHeight="1">
      <c r="A13" s="572">
        <f t="shared" si="0"/>
        <v>8</v>
      </c>
      <c r="B13" s="573" t="s">
        <v>690</v>
      </c>
      <c r="C13" s="574" t="s">
        <v>691</v>
      </c>
      <c r="D13" s="575" t="s">
        <v>673</v>
      </c>
      <c r="E13" s="576" t="s">
        <v>674</v>
      </c>
      <c r="F13" s="577">
        <v>457.2</v>
      </c>
      <c r="G13" s="577">
        <v>424.8</v>
      </c>
      <c r="H13" s="578">
        <v>34998</v>
      </c>
      <c r="I13" s="577">
        <v>3047395.83</v>
      </c>
      <c r="J13" s="577">
        <v>0</v>
      </c>
      <c r="K13" s="577">
        <v>3047395.83</v>
      </c>
      <c r="L13" s="579">
        <v>3047395.83</v>
      </c>
      <c r="M13" s="583"/>
      <c r="N13" s="584"/>
      <c r="O13" s="584"/>
      <c r="P13" s="581"/>
      <c r="Q13" s="581"/>
      <c r="R13" s="581"/>
      <c r="S13" s="582"/>
    </row>
    <row r="14" spans="1:19" s="571" customFormat="1" ht="21" customHeight="1">
      <c r="A14" s="572">
        <f t="shared" si="0"/>
        <v>9</v>
      </c>
      <c r="B14" s="573" t="s">
        <v>692</v>
      </c>
      <c r="C14" s="574" t="s">
        <v>693</v>
      </c>
      <c r="D14" s="575" t="s">
        <v>673</v>
      </c>
      <c r="E14" s="576" t="s">
        <v>674</v>
      </c>
      <c r="F14" s="577">
        <v>2817.2</v>
      </c>
      <c r="G14" s="577">
        <v>2559</v>
      </c>
      <c r="H14" s="578">
        <v>33799</v>
      </c>
      <c r="I14" s="577">
        <v>1361718.11</v>
      </c>
      <c r="J14" s="577">
        <v>0</v>
      </c>
      <c r="K14" s="577">
        <v>1361718.11</v>
      </c>
      <c r="L14" s="579">
        <v>1361718.11</v>
      </c>
      <c r="M14" s="583"/>
      <c r="N14" s="581"/>
      <c r="O14" s="581"/>
      <c r="P14" s="581"/>
      <c r="Q14" s="584"/>
      <c r="R14" s="581"/>
      <c r="S14" s="582"/>
    </row>
    <row r="15" spans="1:19" s="571" customFormat="1" ht="21" customHeight="1">
      <c r="A15" s="572">
        <f t="shared" si="0"/>
        <v>10</v>
      </c>
      <c r="B15" s="573" t="s">
        <v>694</v>
      </c>
      <c r="C15" s="574" t="s">
        <v>695</v>
      </c>
      <c r="D15" s="575" t="s">
        <v>673</v>
      </c>
      <c r="E15" s="576" t="s">
        <v>674</v>
      </c>
      <c r="F15" s="577">
        <v>2834.4</v>
      </c>
      <c r="G15" s="577">
        <v>2588.4</v>
      </c>
      <c r="H15" s="578">
        <v>33785</v>
      </c>
      <c r="I15" s="577">
        <v>4433745.42</v>
      </c>
      <c r="J15" s="577">
        <v>0</v>
      </c>
      <c r="K15" s="577">
        <v>4433745.42</v>
      </c>
      <c r="L15" s="579">
        <v>4433745.42</v>
      </c>
      <c r="M15" s="583"/>
      <c r="N15" s="581"/>
      <c r="O15" s="581"/>
      <c r="P15" s="581"/>
      <c r="Q15" s="584"/>
      <c r="R15" s="581"/>
      <c r="S15" s="585"/>
    </row>
    <row r="16" spans="1:19" s="571" customFormat="1" ht="21" customHeight="1">
      <c r="A16" s="572">
        <f t="shared" si="0"/>
        <v>11</v>
      </c>
      <c r="B16" s="573" t="s">
        <v>696</v>
      </c>
      <c r="C16" s="574" t="s">
        <v>697</v>
      </c>
      <c r="D16" s="575" t="s">
        <v>673</v>
      </c>
      <c r="E16" s="576" t="s">
        <v>689</v>
      </c>
      <c r="F16" s="577">
        <v>3267</v>
      </c>
      <c r="G16" s="577">
        <v>2873.4</v>
      </c>
      <c r="H16" s="578">
        <v>33939</v>
      </c>
      <c r="I16" s="577">
        <v>15938699.189999999</v>
      </c>
      <c r="J16" s="577">
        <v>0</v>
      </c>
      <c r="K16" s="577">
        <v>15938699.189999999</v>
      </c>
      <c r="L16" s="579">
        <v>15938699.189999999</v>
      </c>
      <c r="M16" s="580"/>
      <c r="N16" s="581"/>
      <c r="O16" s="581"/>
      <c r="P16" s="581"/>
      <c r="Q16" s="584"/>
      <c r="R16" s="581"/>
      <c r="S16" s="582"/>
    </row>
    <row r="17" spans="1:19" s="571" customFormat="1" ht="21" customHeight="1">
      <c r="A17" s="572">
        <f t="shared" si="0"/>
        <v>12</v>
      </c>
      <c r="B17" s="573" t="s">
        <v>698</v>
      </c>
      <c r="C17" s="574" t="s">
        <v>697</v>
      </c>
      <c r="D17" s="575" t="s">
        <v>673</v>
      </c>
      <c r="E17" s="576" t="s">
        <v>689</v>
      </c>
      <c r="F17" s="577">
        <v>3252.6</v>
      </c>
      <c r="G17" s="577">
        <v>2872.2</v>
      </c>
      <c r="H17" s="578">
        <v>33855</v>
      </c>
      <c r="I17" s="577">
        <v>12487189.789999999</v>
      </c>
      <c r="J17" s="577">
        <v>0</v>
      </c>
      <c r="K17" s="577">
        <v>12487189.789999999</v>
      </c>
      <c r="L17" s="579">
        <v>12487189.789999999</v>
      </c>
      <c r="M17" s="580"/>
      <c r="N17" s="581"/>
      <c r="O17" s="581"/>
      <c r="P17" s="581"/>
      <c r="Q17" s="581"/>
      <c r="R17" s="581"/>
      <c r="S17" s="582"/>
    </row>
    <row r="18" spans="1:19" s="571" customFormat="1" ht="21" customHeight="1">
      <c r="A18" s="572">
        <f t="shared" si="0"/>
        <v>13</v>
      </c>
      <c r="B18" s="573" t="s">
        <v>699</v>
      </c>
      <c r="C18" s="574" t="s">
        <v>679</v>
      </c>
      <c r="D18" s="575" t="s">
        <v>673</v>
      </c>
      <c r="E18" s="576" t="s">
        <v>674</v>
      </c>
      <c r="F18" s="577">
        <v>3947.6</v>
      </c>
      <c r="G18" s="577">
        <v>3661.6</v>
      </c>
      <c r="H18" s="578">
        <v>34071</v>
      </c>
      <c r="I18" s="577">
        <v>9515989.8399999999</v>
      </c>
      <c r="J18" s="577">
        <v>0</v>
      </c>
      <c r="K18" s="577">
        <v>9515989.8399999999</v>
      </c>
      <c r="L18" s="579">
        <v>9515989.8399999999</v>
      </c>
      <c r="M18" s="580"/>
      <c r="N18" s="581"/>
      <c r="O18" s="581"/>
      <c r="P18" s="581"/>
      <c r="Q18" s="581"/>
      <c r="R18" s="581"/>
      <c r="S18" s="582"/>
    </row>
    <row r="19" spans="1:19" s="571" customFormat="1" ht="21" customHeight="1">
      <c r="A19" s="572">
        <f t="shared" si="0"/>
        <v>14</v>
      </c>
      <c r="B19" s="573" t="s">
        <v>700</v>
      </c>
      <c r="C19" s="574" t="s">
        <v>681</v>
      </c>
      <c r="D19" s="575" t="s">
        <v>673</v>
      </c>
      <c r="E19" s="576" t="s">
        <v>674</v>
      </c>
      <c r="F19" s="577">
        <v>3489.3</v>
      </c>
      <c r="G19" s="577">
        <v>3245.1</v>
      </c>
      <c r="H19" s="578">
        <v>34141</v>
      </c>
      <c r="I19" s="577">
        <v>13167493.18</v>
      </c>
      <c r="J19" s="577">
        <v>0</v>
      </c>
      <c r="K19" s="577">
        <v>13167493.18</v>
      </c>
      <c r="L19" s="579">
        <v>13167493.18</v>
      </c>
      <c r="M19" s="580"/>
      <c r="N19" s="584"/>
      <c r="O19" s="581"/>
      <c r="P19" s="581"/>
      <c r="Q19" s="581"/>
      <c r="R19" s="581"/>
      <c r="S19" s="582"/>
    </row>
    <row r="20" spans="1:19" s="571" customFormat="1" ht="21" customHeight="1">
      <c r="A20" s="572">
        <f t="shared" si="0"/>
        <v>15</v>
      </c>
      <c r="B20" s="586" t="s">
        <v>701</v>
      </c>
      <c r="C20" s="574" t="s">
        <v>683</v>
      </c>
      <c r="D20" s="575" t="s">
        <v>673</v>
      </c>
      <c r="E20" s="576" t="s">
        <v>674</v>
      </c>
      <c r="F20" s="577">
        <v>1671.7</v>
      </c>
      <c r="G20" s="577">
        <v>1520.4</v>
      </c>
      <c r="H20" s="578">
        <v>34115</v>
      </c>
      <c r="I20" s="577">
        <v>1183925.6000000001</v>
      </c>
      <c r="J20" s="577">
        <v>0</v>
      </c>
      <c r="K20" s="577">
        <v>1183925.6000000001</v>
      </c>
      <c r="L20" s="579">
        <v>1183925.6000000001</v>
      </c>
      <c r="M20" s="583"/>
      <c r="N20" s="581"/>
      <c r="O20" s="581"/>
      <c r="P20" s="581"/>
      <c r="Q20" s="584"/>
      <c r="R20" s="581"/>
      <c r="S20" s="582"/>
    </row>
    <row r="21" spans="1:19" s="571" customFormat="1" ht="21" customHeight="1">
      <c r="A21" s="572">
        <f t="shared" si="0"/>
        <v>16</v>
      </c>
      <c r="B21" s="587" t="s">
        <v>702</v>
      </c>
      <c r="C21" s="574" t="s">
        <v>703</v>
      </c>
      <c r="D21" s="575" t="s">
        <v>673</v>
      </c>
      <c r="E21" s="576" t="s">
        <v>674</v>
      </c>
      <c r="F21" s="577">
        <v>3453.8</v>
      </c>
      <c r="G21" s="577">
        <v>3209.3</v>
      </c>
      <c r="H21" s="578">
        <v>34106</v>
      </c>
      <c r="I21" s="577">
        <v>3611219.89</v>
      </c>
      <c r="J21" s="577">
        <v>0</v>
      </c>
      <c r="K21" s="577">
        <v>3611219.89</v>
      </c>
      <c r="L21" s="579">
        <v>3611219.89</v>
      </c>
      <c r="M21" s="583"/>
      <c r="N21" s="588"/>
      <c r="O21" s="588"/>
      <c r="P21" s="588"/>
      <c r="Q21" s="584"/>
      <c r="R21" s="581"/>
      <c r="S21" s="582"/>
    </row>
    <row r="22" spans="1:19" s="571" customFormat="1" ht="21" customHeight="1">
      <c r="A22" s="572">
        <f t="shared" si="0"/>
        <v>17</v>
      </c>
      <c r="B22" s="573" t="s">
        <v>704</v>
      </c>
      <c r="C22" s="574" t="s">
        <v>683</v>
      </c>
      <c r="D22" s="575" t="s">
        <v>673</v>
      </c>
      <c r="E22" s="576" t="s">
        <v>674</v>
      </c>
      <c r="F22" s="577">
        <v>1756.3</v>
      </c>
      <c r="G22" s="577">
        <v>1569.6</v>
      </c>
      <c r="H22" s="578">
        <v>34096</v>
      </c>
      <c r="I22" s="577">
        <v>3075621</v>
      </c>
      <c r="J22" s="577">
        <v>0</v>
      </c>
      <c r="K22" s="577">
        <v>3075621</v>
      </c>
      <c r="L22" s="579">
        <v>3075621</v>
      </c>
      <c r="M22" s="583"/>
      <c r="N22" s="581"/>
      <c r="O22" s="581"/>
      <c r="P22" s="581"/>
      <c r="Q22" s="584"/>
      <c r="R22" s="581"/>
      <c r="S22" s="585"/>
    </row>
    <row r="23" spans="1:19" s="571" customFormat="1" ht="21" customHeight="1">
      <c r="A23" s="572">
        <f t="shared" si="0"/>
        <v>18</v>
      </c>
      <c r="B23" s="573" t="s">
        <v>705</v>
      </c>
      <c r="C23" s="574" t="s">
        <v>706</v>
      </c>
      <c r="D23" s="575"/>
      <c r="E23" s="576" t="s">
        <v>707</v>
      </c>
      <c r="F23" s="577">
        <v>2484.1</v>
      </c>
      <c r="G23" s="577">
        <v>2204.1</v>
      </c>
      <c r="H23" s="578">
        <v>35683</v>
      </c>
      <c r="I23" s="577">
        <v>5727462</v>
      </c>
      <c r="J23" s="577">
        <v>3376477.2</v>
      </c>
      <c r="K23" s="577">
        <v>2350984.7999999998</v>
      </c>
      <c r="L23" s="579">
        <v>2350984.7999999998</v>
      </c>
      <c r="M23" s="583"/>
      <c r="N23" s="581"/>
      <c r="O23" s="581"/>
      <c r="P23" s="581"/>
      <c r="Q23" s="581"/>
      <c r="R23" s="584"/>
      <c r="S23" s="582"/>
    </row>
    <row r="24" spans="1:19" s="571" customFormat="1" ht="21" customHeight="1">
      <c r="A24" s="572">
        <f t="shared" si="0"/>
        <v>19</v>
      </c>
      <c r="B24" s="573" t="s">
        <v>708</v>
      </c>
      <c r="C24" s="574" t="s">
        <v>709</v>
      </c>
      <c r="D24" s="575"/>
      <c r="E24" s="576" t="s">
        <v>707</v>
      </c>
      <c r="F24" s="577">
        <v>4325.3999999999996</v>
      </c>
      <c r="G24" s="577">
        <v>3808</v>
      </c>
      <c r="H24" s="578">
        <v>35501</v>
      </c>
      <c r="I24" s="577">
        <v>11454924.050000001</v>
      </c>
      <c r="J24" s="577">
        <v>6752954.4299999997</v>
      </c>
      <c r="K24" s="577">
        <v>4701969.620000001</v>
      </c>
      <c r="L24" s="579">
        <v>4701969.620000001</v>
      </c>
      <c r="M24" s="583"/>
      <c r="N24" s="581"/>
      <c r="O24" s="581"/>
      <c r="P24" s="581"/>
      <c r="Q24" s="581"/>
      <c r="R24" s="584"/>
      <c r="S24" s="582"/>
    </row>
    <row r="25" spans="1:19" s="571" customFormat="1" ht="21" customHeight="1">
      <c r="A25" s="572">
        <f t="shared" si="0"/>
        <v>20</v>
      </c>
      <c r="B25" s="573" t="s">
        <v>710</v>
      </c>
      <c r="C25" s="574" t="s">
        <v>693</v>
      </c>
      <c r="D25" s="575" t="s">
        <v>673</v>
      </c>
      <c r="E25" s="576" t="s">
        <v>689</v>
      </c>
      <c r="F25" s="577">
        <v>1681.1</v>
      </c>
      <c r="G25" s="577">
        <v>1586.9</v>
      </c>
      <c r="H25" s="578">
        <v>40714</v>
      </c>
      <c r="I25" s="577">
        <v>5018402.0199999996</v>
      </c>
      <c r="J25" s="577">
        <v>0</v>
      </c>
      <c r="K25" s="577">
        <v>5018402.0199999996</v>
      </c>
      <c r="L25" s="579">
        <v>5018402.0199999996</v>
      </c>
      <c r="M25" s="583"/>
      <c r="N25" s="581"/>
      <c r="O25" s="584"/>
      <c r="P25" s="584"/>
      <c r="Q25" s="584"/>
      <c r="R25" s="581"/>
      <c r="S25" s="582"/>
    </row>
    <row r="26" spans="1:19" s="571" customFormat="1" ht="21" customHeight="1">
      <c r="A26" s="572">
        <f t="shared" si="0"/>
        <v>21</v>
      </c>
      <c r="B26" s="573" t="s">
        <v>711</v>
      </c>
      <c r="C26" s="574" t="s">
        <v>712</v>
      </c>
      <c r="D26" s="575" t="s">
        <v>673</v>
      </c>
      <c r="E26" s="576" t="s">
        <v>674</v>
      </c>
      <c r="F26" s="577">
        <v>2797.5</v>
      </c>
      <c r="G26" s="577">
        <v>2563.5</v>
      </c>
      <c r="H26" s="578">
        <v>33773</v>
      </c>
      <c r="I26" s="577">
        <v>8752361.0199999996</v>
      </c>
      <c r="J26" s="577">
        <v>0</v>
      </c>
      <c r="K26" s="577">
        <v>8752361.0199999996</v>
      </c>
      <c r="L26" s="579">
        <v>8752361.0199999996</v>
      </c>
      <c r="M26" s="580"/>
      <c r="N26" s="581"/>
      <c r="O26" s="581"/>
      <c r="P26" s="581"/>
      <c r="Q26" s="581"/>
      <c r="R26" s="581"/>
      <c r="S26" s="582"/>
    </row>
    <row r="27" spans="1:19" s="571" customFormat="1" ht="21" customHeight="1" thickBot="1">
      <c r="A27" s="589">
        <f t="shared" si="0"/>
        <v>22</v>
      </c>
      <c r="B27" s="590" t="s">
        <v>713</v>
      </c>
      <c r="C27" s="591" t="s">
        <v>714</v>
      </c>
      <c r="D27" s="592" t="s">
        <v>673</v>
      </c>
      <c r="E27" s="593" t="s">
        <v>715</v>
      </c>
      <c r="F27" s="594">
        <v>2977.68</v>
      </c>
      <c r="G27" s="594">
        <v>2694.68</v>
      </c>
      <c r="H27" s="595">
        <v>33785</v>
      </c>
      <c r="I27" s="594">
        <v>3350309.95</v>
      </c>
      <c r="J27" s="594">
        <v>0</v>
      </c>
      <c r="K27" s="594">
        <v>3350309.95</v>
      </c>
      <c r="L27" s="596">
        <v>3350309.95</v>
      </c>
      <c r="M27" s="597"/>
      <c r="N27" s="598"/>
      <c r="O27" s="598"/>
      <c r="P27" s="598"/>
      <c r="Q27" s="598"/>
      <c r="R27" s="598"/>
      <c r="S27" s="599"/>
    </row>
  </sheetData>
  <mergeCells count="8">
    <mergeCell ref="A1:S1"/>
    <mergeCell ref="A2:S2"/>
    <mergeCell ref="A3:A4"/>
    <mergeCell ref="B3:B4"/>
    <mergeCell ref="C3:D3"/>
    <mergeCell ref="F3:G3"/>
    <mergeCell ref="I3:L3"/>
    <mergeCell ref="M3:S3"/>
  </mergeCells>
  <printOptions horizontalCentered="1"/>
  <pageMargins left="0.59055118110236227" right="0.59055118110236227" top="0.74803149606299213" bottom="0.55118110236220474" header="0.31496062992125984" footer="0.31496062992125984"/>
  <pageSetup paperSize="8" scale="78" firstPageNumber="80" fitToHeight="0" orientation="portrait" useFirstPageNumber="1" r:id="rId1"/>
  <headerFooter>
    <oddHeader>&amp;C&amp;"Arial Narrow,обычный"&amp;P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44E2E-B956-450A-A0A1-47338BD98A81}">
  <sheetPr>
    <tabColor theme="4"/>
    <pageSetUpPr fitToPage="1"/>
  </sheetPr>
  <dimension ref="A1:AR41"/>
  <sheetViews>
    <sheetView tabSelected="1" zoomScale="110" zoomScaleNormal="110" workbookViewId="0">
      <pane xSplit="2" ySplit="4" topLeftCell="C8" activePane="bottomRight" state="frozen"/>
      <selection pane="topRight" activeCell="D1" sqref="D1"/>
      <selection pane="bottomLeft" activeCell="A6" sqref="A6"/>
      <selection pane="bottomRight" activeCell="H4" sqref="H4"/>
    </sheetView>
  </sheetViews>
  <sheetFormatPr defaultColWidth="8.88671875" defaultRowHeight="13.2"/>
  <cols>
    <col min="1" max="1" width="4.44140625" style="18" customWidth="1"/>
    <col min="2" max="2" width="29.33203125" customWidth="1"/>
    <col min="3" max="3" width="7.44140625" style="1" customWidth="1"/>
    <col min="4" max="4" width="11.33203125" style="1" customWidth="1"/>
    <col min="5" max="5" width="41" style="1" customWidth="1"/>
    <col min="6" max="16384" width="8.88671875" style="1"/>
  </cols>
  <sheetData>
    <row r="1" spans="1:44" ht="28.95" customHeight="1" thickBot="1">
      <c r="A1" s="704" t="s">
        <v>309</v>
      </c>
      <c r="B1" s="704"/>
      <c r="C1" s="704"/>
      <c r="D1" s="704"/>
      <c r="E1" s="704"/>
    </row>
    <row r="2" spans="1:44" s="5" customFormat="1" ht="15.6" customHeight="1" thickBot="1">
      <c r="A2" s="2"/>
      <c r="B2" s="3"/>
      <c r="C2" s="3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1.6" customHeight="1">
      <c r="A3" s="705" t="s">
        <v>0</v>
      </c>
      <c r="B3" s="705" t="s">
        <v>1</v>
      </c>
      <c r="C3" s="684" t="s">
        <v>231</v>
      </c>
      <c r="D3" s="215" t="s">
        <v>842</v>
      </c>
      <c r="E3" s="514" t="s">
        <v>2</v>
      </c>
    </row>
    <row r="4" spans="1:44" s="6" customFormat="1" ht="13.2" customHeight="1" thickBot="1">
      <c r="A4" s="706"/>
      <c r="B4" s="706"/>
      <c r="C4" s="136" t="s">
        <v>141</v>
      </c>
      <c r="D4" s="103" t="s">
        <v>985</v>
      </c>
      <c r="E4" s="515"/>
    </row>
    <row r="5" spans="1:44" s="6" customFormat="1" ht="25.2" customHeight="1" thickBot="1">
      <c r="A5" s="7"/>
      <c r="B5" s="874" t="s">
        <v>844</v>
      </c>
      <c r="C5" s="875">
        <f>C6+C12</f>
        <v>0.36110000000000003</v>
      </c>
      <c r="D5" s="876">
        <f>D6+D12+D35</f>
        <v>476.83499999999998</v>
      </c>
      <c r="E5" s="102"/>
    </row>
    <row r="6" spans="1:44" s="6" customFormat="1" ht="20.399999999999999" customHeight="1" thickBot="1">
      <c r="A6" s="1029" t="s">
        <v>6</v>
      </c>
      <c r="B6" s="1025" t="s">
        <v>845</v>
      </c>
      <c r="C6" s="1026">
        <f>SUM(C7:C11)</f>
        <v>7.0599999999999996E-2</v>
      </c>
      <c r="D6" s="1026">
        <f>SUM(D7:D11)</f>
        <v>143</v>
      </c>
      <c r="E6" s="1030"/>
    </row>
    <row r="7" spans="1:44" ht="17.399999999999999" customHeight="1">
      <c r="A7" s="8">
        <v>1</v>
      </c>
      <c r="B7" s="913" t="s">
        <v>862</v>
      </c>
      <c r="C7" s="12">
        <v>0.01</v>
      </c>
      <c r="D7" s="9">
        <v>22</v>
      </c>
      <c r="E7" s="106" t="s">
        <v>613</v>
      </c>
    </row>
    <row r="8" spans="1:44" ht="17.399999999999999" customHeight="1">
      <c r="A8" s="10">
        <f t="shared" ref="A8:A11" si="0">A7+1</f>
        <v>2</v>
      </c>
      <c r="B8" s="892" t="s">
        <v>863</v>
      </c>
      <c r="C8" s="12">
        <v>2E-3</v>
      </c>
      <c r="D8" s="9">
        <v>11</v>
      </c>
      <c r="E8" s="342" t="s">
        <v>616</v>
      </c>
    </row>
    <row r="9" spans="1:44" ht="17.399999999999999" customHeight="1">
      <c r="A9" s="10">
        <f t="shared" si="0"/>
        <v>3</v>
      </c>
      <c r="B9" s="345" t="s">
        <v>864</v>
      </c>
      <c r="C9" s="12">
        <v>5.0000000000000001E-3</v>
      </c>
      <c r="D9" s="9"/>
      <c r="E9" s="106" t="s">
        <v>542</v>
      </c>
    </row>
    <row r="10" spans="1:44" ht="17.399999999999999" customHeight="1">
      <c r="A10" s="10">
        <f t="shared" si="0"/>
        <v>4</v>
      </c>
      <c r="B10" s="345" t="s">
        <v>865</v>
      </c>
      <c r="C10" s="12">
        <v>3.5999999999999999E-3</v>
      </c>
      <c r="D10" s="9"/>
      <c r="E10" s="106" t="s">
        <v>980</v>
      </c>
    </row>
    <row r="11" spans="1:44" ht="17.399999999999999" customHeight="1" thickBot="1">
      <c r="A11" s="10">
        <f t="shared" si="0"/>
        <v>5</v>
      </c>
      <c r="B11" s="892" t="s">
        <v>866</v>
      </c>
      <c r="C11" s="12">
        <v>0.05</v>
      </c>
      <c r="D11" s="9">
        <v>110</v>
      </c>
      <c r="E11" s="106" t="s">
        <v>981</v>
      </c>
    </row>
    <row r="12" spans="1:44" ht="22.2" customHeight="1" thickBot="1">
      <c r="A12" s="1024" t="s">
        <v>12</v>
      </c>
      <c r="B12" s="1025" t="s">
        <v>13</v>
      </c>
      <c r="C12" s="1026">
        <f>SUM(C13:C34)</f>
        <v>0.29050000000000004</v>
      </c>
      <c r="D12" s="1027">
        <f>SUM(D13:D34)</f>
        <v>333.83499999999998</v>
      </c>
      <c r="E12" s="1028"/>
    </row>
    <row r="13" spans="1:44" ht="17.399999999999999" customHeight="1">
      <c r="A13" s="10">
        <v>1</v>
      </c>
      <c r="B13" s="913" t="s">
        <v>867</v>
      </c>
      <c r="C13" s="105">
        <v>5.0000000000000001E-3</v>
      </c>
      <c r="D13" s="9">
        <v>7.625</v>
      </c>
      <c r="E13" s="344" t="s">
        <v>618</v>
      </c>
    </row>
    <row r="14" spans="1:44" ht="17.399999999999999" customHeight="1">
      <c r="A14" s="10">
        <f t="shared" ref="A14:A34" si="1">A13+1</f>
        <v>2</v>
      </c>
      <c r="B14" s="892" t="s">
        <v>868</v>
      </c>
      <c r="C14" s="104">
        <v>0.03</v>
      </c>
      <c r="D14" s="9">
        <v>45.75</v>
      </c>
      <c r="E14" s="344" t="s">
        <v>846</v>
      </c>
    </row>
    <row r="15" spans="1:44" ht="17.399999999999999" customHeight="1">
      <c r="A15" s="10">
        <f t="shared" si="1"/>
        <v>3</v>
      </c>
      <c r="B15" s="892" t="s">
        <v>869</v>
      </c>
      <c r="C15" s="11">
        <f>0.005+0.01</f>
        <v>1.4999999999999999E-2</v>
      </c>
      <c r="D15" s="9">
        <v>17.324999999999999</v>
      </c>
      <c r="E15" s="344" t="s">
        <v>982</v>
      </c>
    </row>
    <row r="16" spans="1:44" ht="17.399999999999999" customHeight="1">
      <c r="A16" s="10">
        <f t="shared" si="1"/>
        <v>4</v>
      </c>
      <c r="B16" s="892" t="s">
        <v>870</v>
      </c>
      <c r="C16" s="104">
        <v>5.0000000000000001E-3</v>
      </c>
      <c r="D16" s="9">
        <v>5.7750000000000004</v>
      </c>
      <c r="E16" s="344"/>
    </row>
    <row r="17" spans="1:5" ht="17.399999999999999" customHeight="1">
      <c r="A17" s="10">
        <f t="shared" si="1"/>
        <v>5</v>
      </c>
      <c r="B17" s="345" t="s">
        <v>871</v>
      </c>
      <c r="C17" s="12">
        <v>3.5000000000000001E-3</v>
      </c>
      <c r="D17" s="9"/>
      <c r="E17" s="344" t="s">
        <v>597</v>
      </c>
    </row>
    <row r="18" spans="1:5" ht="17.399999999999999" customHeight="1">
      <c r="A18" s="10">
        <f t="shared" si="1"/>
        <v>6</v>
      </c>
      <c r="B18" s="345" t="s">
        <v>983</v>
      </c>
      <c r="C18" s="12">
        <v>0.01</v>
      </c>
      <c r="D18" s="9"/>
      <c r="E18" s="344" t="s">
        <v>984</v>
      </c>
    </row>
    <row r="19" spans="1:5" ht="17.399999999999999" customHeight="1">
      <c r="A19" s="10">
        <f t="shared" si="1"/>
        <v>7</v>
      </c>
      <c r="B19" s="892" t="s">
        <v>872</v>
      </c>
      <c r="C19" s="12">
        <v>1.2E-2</v>
      </c>
      <c r="D19" s="9">
        <v>13.86</v>
      </c>
      <c r="E19" s="344" t="s">
        <v>843</v>
      </c>
    </row>
    <row r="20" spans="1:5" ht="17.399999999999999" customHeight="1">
      <c r="A20" s="10">
        <f t="shared" si="1"/>
        <v>8</v>
      </c>
      <c r="B20" s="892" t="s">
        <v>873</v>
      </c>
      <c r="C20" s="12">
        <v>0.03</v>
      </c>
      <c r="D20" s="9">
        <v>34.65</v>
      </c>
      <c r="E20" s="344"/>
    </row>
    <row r="21" spans="1:5" ht="17.399999999999999" customHeight="1">
      <c r="A21" s="10">
        <f t="shared" si="1"/>
        <v>9</v>
      </c>
      <c r="B21" s="892" t="s">
        <v>874</v>
      </c>
      <c r="C21" s="12">
        <v>0.03</v>
      </c>
      <c r="D21" s="9">
        <v>34.65</v>
      </c>
      <c r="E21" s="344" t="s">
        <v>850</v>
      </c>
    </row>
    <row r="22" spans="1:5" ht="17.399999999999999" customHeight="1">
      <c r="A22" s="10">
        <f t="shared" si="1"/>
        <v>10</v>
      </c>
      <c r="B22" s="892" t="s">
        <v>875</v>
      </c>
      <c r="C22" s="12">
        <v>5.0000000000000001E-3</v>
      </c>
      <c r="D22" s="9">
        <v>11.55</v>
      </c>
      <c r="E22" s="344" t="s">
        <v>518</v>
      </c>
    </row>
    <row r="23" spans="1:5" ht="17.399999999999999" customHeight="1">
      <c r="A23" s="10">
        <f t="shared" si="1"/>
        <v>11</v>
      </c>
      <c r="B23" s="892" t="s">
        <v>876</v>
      </c>
      <c r="C23" s="12">
        <v>0.02</v>
      </c>
      <c r="D23" s="9">
        <v>23.1</v>
      </c>
      <c r="E23" s="344" t="s">
        <v>843</v>
      </c>
    </row>
    <row r="24" spans="1:5" ht="17.399999999999999" customHeight="1">
      <c r="A24" s="10">
        <f t="shared" si="1"/>
        <v>12</v>
      </c>
      <c r="B24" s="892" t="s">
        <v>877</v>
      </c>
      <c r="C24" s="12">
        <v>1.4999999999999999E-2</v>
      </c>
      <c r="D24" s="9">
        <v>17.324999999999999</v>
      </c>
      <c r="E24" s="344"/>
    </row>
    <row r="25" spans="1:5" ht="17.399999999999999" customHeight="1">
      <c r="A25" s="10">
        <f t="shared" si="1"/>
        <v>13</v>
      </c>
      <c r="B25" s="345" t="s">
        <v>878</v>
      </c>
      <c r="C25" s="12">
        <v>8.9999999999999993E-3</v>
      </c>
      <c r="D25" s="9"/>
      <c r="E25" s="344" t="s">
        <v>486</v>
      </c>
    </row>
    <row r="26" spans="1:5" ht="17.399999999999999" customHeight="1">
      <c r="A26" s="10">
        <f t="shared" si="1"/>
        <v>14</v>
      </c>
      <c r="B26" s="892" t="s">
        <v>879</v>
      </c>
      <c r="C26" s="12">
        <v>5.0000000000000001E-3</v>
      </c>
      <c r="D26" s="9">
        <v>5.7750000000000004</v>
      </c>
      <c r="E26" s="344" t="s">
        <v>485</v>
      </c>
    </row>
    <row r="27" spans="1:5" ht="17.399999999999999" customHeight="1">
      <c r="A27" s="10">
        <f t="shared" si="1"/>
        <v>15</v>
      </c>
      <c r="B27" s="892" t="s">
        <v>880</v>
      </c>
      <c r="C27" s="12">
        <v>1.4E-2</v>
      </c>
      <c r="D27" s="9">
        <v>22.875</v>
      </c>
      <c r="E27" s="344" t="s">
        <v>433</v>
      </c>
    </row>
    <row r="28" spans="1:5" ht="17.399999999999999" customHeight="1">
      <c r="A28" s="10">
        <f t="shared" si="1"/>
        <v>16</v>
      </c>
      <c r="B28" s="345" t="s">
        <v>881</v>
      </c>
      <c r="C28" s="12">
        <v>4.0000000000000001E-3</v>
      </c>
      <c r="D28" s="9"/>
      <c r="E28" s="343" t="s">
        <v>384</v>
      </c>
    </row>
    <row r="29" spans="1:5" ht="17.399999999999999" customHeight="1">
      <c r="A29" s="10">
        <f t="shared" si="1"/>
        <v>17</v>
      </c>
      <c r="B29" s="892" t="s">
        <v>882</v>
      </c>
      <c r="C29" s="12">
        <v>3.0000000000000001E-3</v>
      </c>
      <c r="D29" s="9">
        <v>15.25</v>
      </c>
      <c r="E29" s="344" t="s">
        <v>498</v>
      </c>
    </row>
    <row r="30" spans="1:5" ht="17.399999999999999" customHeight="1">
      <c r="A30" s="10">
        <f t="shared" si="1"/>
        <v>18</v>
      </c>
      <c r="B30" s="345" t="s">
        <v>883</v>
      </c>
      <c r="C30" s="12">
        <f>0.015+0.005</f>
        <v>0.02</v>
      </c>
      <c r="D30" s="9"/>
      <c r="E30" s="344" t="s">
        <v>450</v>
      </c>
    </row>
    <row r="31" spans="1:5" ht="17.399999999999999" customHeight="1">
      <c r="A31" s="10">
        <f t="shared" si="1"/>
        <v>19</v>
      </c>
      <c r="B31" s="892" t="s">
        <v>884</v>
      </c>
      <c r="C31" s="12">
        <v>0.02</v>
      </c>
      <c r="D31" s="9">
        <v>30.5</v>
      </c>
      <c r="E31" s="319" t="s">
        <v>809</v>
      </c>
    </row>
    <row r="32" spans="1:5" ht="17.399999999999999" customHeight="1">
      <c r="A32" s="10">
        <f t="shared" si="1"/>
        <v>20</v>
      </c>
      <c r="B32" s="892" t="s">
        <v>885</v>
      </c>
      <c r="C32" s="12">
        <v>1.4999999999999999E-2</v>
      </c>
      <c r="D32" s="9">
        <v>22.875</v>
      </c>
      <c r="E32" s="344"/>
    </row>
    <row r="33" spans="1:5" ht="17.399999999999999" customHeight="1">
      <c r="A33" s="10">
        <f t="shared" si="1"/>
        <v>21</v>
      </c>
      <c r="B33" s="892" t="s">
        <v>886</v>
      </c>
      <c r="C33" s="12">
        <v>5.0000000000000001E-3</v>
      </c>
      <c r="D33" s="9">
        <v>7.625</v>
      </c>
      <c r="E33" s="344" t="s">
        <v>849</v>
      </c>
    </row>
    <row r="34" spans="1:5" ht="17.399999999999999" customHeight="1" thickBot="1">
      <c r="A34" s="10">
        <f t="shared" si="1"/>
        <v>22</v>
      </c>
      <c r="B34" s="892" t="s">
        <v>887</v>
      </c>
      <c r="C34" s="346">
        <v>1.4999999999999999E-2</v>
      </c>
      <c r="D34" s="9">
        <v>17.324999999999999</v>
      </c>
      <c r="E34" s="344"/>
    </row>
    <row r="35" spans="1:5" ht="27.6" customHeight="1" thickBot="1">
      <c r="A35" s="1031" t="s">
        <v>34</v>
      </c>
      <c r="B35" s="1032" t="s">
        <v>35</v>
      </c>
      <c r="C35" s="1033">
        <f>C36</f>
        <v>0</v>
      </c>
      <c r="D35" s="1034"/>
      <c r="E35" s="1035"/>
    </row>
    <row r="36" spans="1:5" ht="14.4" customHeight="1" thickBot="1">
      <c r="A36" s="121" t="s">
        <v>36</v>
      </c>
      <c r="B36" s="122"/>
      <c r="C36" s="123"/>
      <c r="D36" s="124"/>
      <c r="E36" s="125"/>
    </row>
    <row r="37" spans="1:5" ht="13.2" customHeight="1">
      <c r="A37" s="13"/>
      <c r="B37" s="14"/>
      <c r="C37" s="15"/>
      <c r="D37" s="16"/>
      <c r="E37" s="17"/>
    </row>
    <row r="38" spans="1:5" ht="13.2" customHeight="1"/>
    <row r="39" spans="1:5" ht="13.2" customHeight="1">
      <c r="B39" s="892" t="s">
        <v>302</v>
      </c>
    </row>
    <row r="40" spans="1:5" ht="13.2" customHeight="1">
      <c r="B40" s="33" t="s">
        <v>841</v>
      </c>
    </row>
    <row r="41" spans="1:5" ht="13.2" customHeight="1"/>
  </sheetData>
  <sortState xmlns:xlrd2="http://schemas.microsoft.com/office/spreadsheetml/2017/richdata2" ref="B13:E30">
    <sortCondition ref="B13:B30"/>
  </sortState>
  <mergeCells count="3">
    <mergeCell ref="A1:E1"/>
    <mergeCell ref="A3:A4"/>
    <mergeCell ref="B3:B4"/>
  </mergeCells>
  <phoneticPr fontId="57" type="noConversion"/>
  <printOptions horizontalCentered="1"/>
  <pageMargins left="0.23622047244094491" right="0.23622047244094491" top="0.35433070866141736" bottom="0.15748031496062992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E2C4-8AAF-4FE0-8615-C6692FEEAFF6}">
  <sheetPr>
    <tabColor rgb="FFFFFF00"/>
  </sheetPr>
  <dimension ref="B1:W44"/>
  <sheetViews>
    <sheetView topLeftCell="A2" workbookViewId="0">
      <pane xSplit="2" ySplit="2" topLeftCell="O4" activePane="bottomRight" state="frozen"/>
      <selection activeCell="A2" sqref="A2"/>
      <selection pane="topRight" activeCell="C2" sqref="C2"/>
      <selection pane="bottomLeft" activeCell="A3" sqref="A3"/>
      <selection pane="bottomRight" activeCell="T4" sqref="T4"/>
    </sheetView>
  </sheetViews>
  <sheetFormatPr defaultRowHeight="13.2"/>
  <cols>
    <col min="1" max="1" width="5.21875" customWidth="1"/>
    <col min="2" max="2" width="31.109375" customWidth="1"/>
    <col min="3" max="3" width="12.88671875" customWidth="1"/>
    <col min="4" max="6" width="11.77734375" customWidth="1"/>
    <col min="8" max="8" width="10.21875" customWidth="1"/>
    <col min="9" max="9" width="9.88671875" customWidth="1"/>
    <col min="11" max="11" width="10.77734375" customWidth="1"/>
    <col min="17" max="17" width="10.5546875" customWidth="1"/>
    <col min="19" max="19" width="10.44140625" customWidth="1"/>
    <col min="20" max="20" width="9.21875" bestFit="1" customWidth="1"/>
    <col min="21" max="21" width="12.77734375" customWidth="1"/>
    <col min="22" max="22" width="10.44140625" customWidth="1"/>
    <col min="23" max="23" width="10.6640625" customWidth="1"/>
  </cols>
  <sheetData>
    <row r="1" spans="2:23" ht="13.8" hidden="1" customHeight="1" thickBot="1"/>
    <row r="2" spans="2:23" ht="13.8" customHeight="1" thickBot="1">
      <c r="B2" s="29" t="s">
        <v>829</v>
      </c>
    </row>
    <row r="3" spans="2:23" ht="64.2" customHeight="1" thickBot="1">
      <c r="B3" s="229" t="s">
        <v>137</v>
      </c>
      <c r="C3" s="237" t="s">
        <v>225</v>
      </c>
      <c r="D3" s="710" t="s">
        <v>39</v>
      </c>
      <c r="E3" s="707"/>
      <c r="F3" s="708" t="s">
        <v>267</v>
      </c>
      <c r="G3" s="708"/>
      <c r="H3" s="708"/>
      <c r="I3" s="707" t="s">
        <v>268</v>
      </c>
      <c r="J3" s="707"/>
      <c r="K3" s="707"/>
      <c r="L3" s="707" t="s">
        <v>269</v>
      </c>
      <c r="M3" s="707"/>
      <c r="N3" s="707"/>
      <c r="O3" s="707" t="s">
        <v>270</v>
      </c>
      <c r="P3" s="707"/>
      <c r="Q3" s="707"/>
      <c r="R3" s="711" t="s">
        <v>271</v>
      </c>
      <c r="S3" s="711"/>
      <c r="T3" s="707" t="s">
        <v>272</v>
      </c>
      <c r="U3" s="707"/>
      <c r="V3" s="708" t="s">
        <v>131</v>
      </c>
      <c r="W3" s="709"/>
    </row>
    <row r="4" spans="2:23" ht="14.4" thickBot="1">
      <c r="B4" s="230"/>
      <c r="C4" s="238" t="s">
        <v>197</v>
      </c>
      <c r="D4" s="233" t="s">
        <v>5</v>
      </c>
      <c r="E4" s="226" t="s">
        <v>985</v>
      </c>
      <c r="F4" s="226" t="s">
        <v>104</v>
      </c>
      <c r="G4" s="226" t="s">
        <v>5</v>
      </c>
      <c r="H4" s="226" t="s">
        <v>985</v>
      </c>
      <c r="I4" s="227" t="s">
        <v>104</v>
      </c>
      <c r="J4" s="227" t="s">
        <v>5</v>
      </c>
      <c r="K4" s="227" t="s">
        <v>985</v>
      </c>
      <c r="L4" s="227" t="s">
        <v>104</v>
      </c>
      <c r="M4" s="227" t="s">
        <v>5</v>
      </c>
      <c r="N4" s="227" t="s">
        <v>985</v>
      </c>
      <c r="O4" s="227" t="s">
        <v>104</v>
      </c>
      <c r="P4" s="227" t="s">
        <v>5</v>
      </c>
      <c r="Q4" s="227" t="s">
        <v>985</v>
      </c>
      <c r="R4" s="227" t="s">
        <v>5</v>
      </c>
      <c r="S4" s="227" t="s">
        <v>985</v>
      </c>
      <c r="T4" s="227" t="s">
        <v>127</v>
      </c>
      <c r="U4" s="227" t="s">
        <v>985</v>
      </c>
      <c r="V4" s="227" t="s">
        <v>104</v>
      </c>
      <c r="W4" s="228" t="s">
        <v>985</v>
      </c>
    </row>
    <row r="5" spans="2:23">
      <c r="B5" s="231" t="s">
        <v>718</v>
      </c>
      <c r="C5" s="239">
        <f t="shared" ref="C5:C41" si="0">E5+H5+S5+U5+W5</f>
        <v>98.48960000000001</v>
      </c>
      <c r="D5" s="234">
        <v>9.4E-2</v>
      </c>
      <c r="E5" s="223">
        <v>91.649600000000007</v>
      </c>
      <c r="F5" s="220">
        <f t="shared" ref="F5:H6" si="1">I5+L5+O5</f>
        <v>0</v>
      </c>
      <c r="G5" s="220">
        <f t="shared" si="1"/>
        <v>0</v>
      </c>
      <c r="H5" s="220">
        <f t="shared" si="1"/>
        <v>0</v>
      </c>
      <c r="I5" s="223"/>
      <c r="J5" s="223"/>
      <c r="K5" s="223"/>
      <c r="L5" s="223"/>
      <c r="M5" s="223"/>
      <c r="N5" s="223"/>
      <c r="O5" s="223"/>
      <c r="P5" s="223"/>
      <c r="Q5" s="223"/>
      <c r="R5" s="223">
        <v>6.0000000000000001E-3</v>
      </c>
      <c r="S5" s="223">
        <v>6.84</v>
      </c>
      <c r="T5" s="223"/>
      <c r="U5" s="223"/>
      <c r="V5" s="224"/>
      <c r="W5" s="225"/>
    </row>
    <row r="6" spans="2:23">
      <c r="B6" s="232" t="s">
        <v>719</v>
      </c>
      <c r="C6" s="240">
        <f t="shared" si="0"/>
        <v>151.26</v>
      </c>
      <c r="D6" s="235">
        <v>0.12</v>
      </c>
      <c r="E6" s="219">
        <v>117.6</v>
      </c>
      <c r="F6" s="220">
        <f t="shared" si="1"/>
        <v>3</v>
      </c>
      <c r="G6" s="220">
        <f t="shared" si="1"/>
        <v>8.0000000000000002E-3</v>
      </c>
      <c r="H6" s="220">
        <f t="shared" si="1"/>
        <v>9.120000000000001</v>
      </c>
      <c r="I6" s="219">
        <v>3</v>
      </c>
      <c r="J6" s="219">
        <v>8.0000000000000002E-3</v>
      </c>
      <c r="K6" s="219">
        <v>9.120000000000001</v>
      </c>
      <c r="L6" s="219"/>
      <c r="M6" s="219"/>
      <c r="N6" s="219"/>
      <c r="O6" s="219"/>
      <c r="P6" s="219"/>
      <c r="Q6" s="219"/>
      <c r="R6" s="219">
        <v>1.4999999999999999E-2</v>
      </c>
      <c r="S6" s="219">
        <v>17.100000000000001</v>
      </c>
      <c r="T6" s="219">
        <v>1.2E-2</v>
      </c>
      <c r="U6" s="219">
        <v>7.44</v>
      </c>
      <c r="V6" s="219"/>
      <c r="W6" s="222"/>
    </row>
    <row r="7" spans="2:23">
      <c r="B7" s="232" t="s">
        <v>720</v>
      </c>
      <c r="C7" s="240">
        <f t="shared" si="0"/>
        <v>73.5</v>
      </c>
      <c r="D7" s="235">
        <v>7.4999999999999997E-2</v>
      </c>
      <c r="E7" s="219">
        <v>73.5</v>
      </c>
      <c r="F7" s="220">
        <f t="shared" ref="F7:F41" si="2">I7+L7+O7</f>
        <v>0</v>
      </c>
      <c r="G7" s="220">
        <f t="shared" ref="G7:G41" si="3">J7+M7+P7</f>
        <v>0</v>
      </c>
      <c r="H7" s="220">
        <f t="shared" ref="H7:H41" si="4">K7+N7+Q7</f>
        <v>0</v>
      </c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22"/>
    </row>
    <row r="8" spans="2:23">
      <c r="B8" s="232" t="s">
        <v>721</v>
      </c>
      <c r="C8" s="240">
        <f t="shared" si="0"/>
        <v>14.222</v>
      </c>
      <c r="D8" s="235">
        <v>7.0000000000000001E-3</v>
      </c>
      <c r="E8" s="219">
        <v>8.75</v>
      </c>
      <c r="F8" s="220">
        <f t="shared" si="2"/>
        <v>3</v>
      </c>
      <c r="G8" s="220">
        <f t="shared" si="3"/>
        <v>5.0000000000000001E-3</v>
      </c>
      <c r="H8" s="220">
        <f t="shared" si="4"/>
        <v>5.4719999999999995</v>
      </c>
      <c r="I8" s="219">
        <v>3</v>
      </c>
      <c r="J8" s="219">
        <v>5.0000000000000001E-3</v>
      </c>
      <c r="K8" s="219">
        <v>5.4719999999999995</v>
      </c>
      <c r="L8" s="219"/>
      <c r="M8" s="219"/>
      <c r="N8" s="219"/>
      <c r="O8" s="219"/>
      <c r="P8" s="219"/>
      <c r="Q8" s="219"/>
      <c r="R8" s="219"/>
      <c r="S8" s="219"/>
      <c r="T8" s="221"/>
      <c r="U8" s="221"/>
      <c r="V8" s="219"/>
      <c r="W8" s="222"/>
    </row>
    <row r="9" spans="2:23">
      <c r="B9" s="232" t="s">
        <v>722</v>
      </c>
      <c r="C9" s="240">
        <f t="shared" si="0"/>
        <v>125.40440000000001</v>
      </c>
      <c r="D9" s="235">
        <v>0.10299999999999999</v>
      </c>
      <c r="E9" s="219">
        <v>100.7244</v>
      </c>
      <c r="F9" s="220">
        <f t="shared" si="2"/>
        <v>0</v>
      </c>
      <c r="G9" s="220">
        <f t="shared" si="3"/>
        <v>0</v>
      </c>
      <c r="H9" s="220">
        <f t="shared" si="4"/>
        <v>0</v>
      </c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21">
        <v>2</v>
      </c>
      <c r="W9" s="222">
        <v>24.68</v>
      </c>
    </row>
    <row r="10" spans="2:23">
      <c r="B10" s="232" t="s">
        <v>723</v>
      </c>
      <c r="C10" s="240">
        <f t="shared" si="0"/>
        <v>173.24</v>
      </c>
      <c r="D10" s="235">
        <v>0.13</v>
      </c>
      <c r="E10" s="219">
        <v>136.22</v>
      </c>
      <c r="F10" s="220">
        <f t="shared" si="2"/>
        <v>0</v>
      </c>
      <c r="G10" s="220">
        <f t="shared" si="3"/>
        <v>0</v>
      </c>
      <c r="H10" s="220">
        <f t="shared" si="4"/>
        <v>0</v>
      </c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21">
        <v>3</v>
      </c>
      <c r="W10" s="222">
        <v>37.020000000000003</v>
      </c>
    </row>
    <row r="11" spans="2:23">
      <c r="B11" s="232" t="s">
        <v>724</v>
      </c>
      <c r="C11" s="240">
        <f t="shared" si="0"/>
        <v>24.68</v>
      </c>
      <c r="D11" s="235"/>
      <c r="E11" s="219"/>
      <c r="F11" s="220">
        <f t="shared" si="2"/>
        <v>0</v>
      </c>
      <c r="G11" s="220">
        <f t="shared" si="3"/>
        <v>0</v>
      </c>
      <c r="H11" s="220">
        <f t="shared" si="4"/>
        <v>0</v>
      </c>
      <c r="I11" s="219"/>
      <c r="J11" s="219"/>
      <c r="K11" s="219"/>
      <c r="L11" s="219"/>
      <c r="M11" s="219"/>
      <c r="N11" s="219"/>
      <c r="O11" s="219"/>
      <c r="P11" s="219"/>
      <c r="Q11" s="219"/>
      <c r="R11" s="221"/>
      <c r="S11" s="221"/>
      <c r="T11" s="219"/>
      <c r="U11" s="219"/>
      <c r="V11" s="221">
        <v>2</v>
      </c>
      <c r="W11" s="222">
        <v>24.68</v>
      </c>
    </row>
    <row r="12" spans="2:23">
      <c r="B12" s="232" t="s">
        <v>725</v>
      </c>
      <c r="C12" s="240">
        <f t="shared" si="0"/>
        <v>61.74</v>
      </c>
      <c r="D12" s="235">
        <v>6.3E-2</v>
      </c>
      <c r="E12" s="219">
        <v>61.74</v>
      </c>
      <c r="F12" s="220">
        <f t="shared" si="2"/>
        <v>0</v>
      </c>
      <c r="G12" s="220">
        <f t="shared" si="3"/>
        <v>0</v>
      </c>
      <c r="H12" s="220">
        <f t="shared" si="4"/>
        <v>0</v>
      </c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21"/>
      <c r="W12" s="222"/>
    </row>
    <row r="13" spans="2:23">
      <c r="B13" s="232" t="s">
        <v>726</v>
      </c>
      <c r="C13" s="240">
        <f t="shared" si="0"/>
        <v>158.57999999999998</v>
      </c>
      <c r="D13" s="235">
        <v>0.15</v>
      </c>
      <c r="E13" s="219">
        <v>152.88</v>
      </c>
      <c r="F13" s="220">
        <f t="shared" si="2"/>
        <v>2</v>
      </c>
      <c r="G13" s="220">
        <f t="shared" si="3"/>
        <v>5.0000000000000001E-3</v>
      </c>
      <c r="H13" s="220">
        <f t="shared" si="4"/>
        <v>5.7</v>
      </c>
      <c r="I13" s="219">
        <v>2</v>
      </c>
      <c r="J13" s="219">
        <v>5.0000000000000001E-3</v>
      </c>
      <c r="K13" s="219">
        <v>5.7</v>
      </c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21"/>
      <c r="W13" s="222"/>
    </row>
    <row r="14" spans="2:23">
      <c r="B14" s="232" t="s">
        <v>727</v>
      </c>
      <c r="C14" s="240">
        <f t="shared" si="0"/>
        <v>27.52</v>
      </c>
      <c r="D14" s="235">
        <v>1.2E-2</v>
      </c>
      <c r="E14" s="219">
        <v>11.76</v>
      </c>
      <c r="F14" s="220">
        <f t="shared" si="2"/>
        <v>1</v>
      </c>
      <c r="G14" s="220">
        <f t="shared" si="3"/>
        <v>3.0000000000000001E-3</v>
      </c>
      <c r="H14" s="220">
        <f t="shared" si="4"/>
        <v>3.42</v>
      </c>
      <c r="I14" s="219">
        <v>1</v>
      </c>
      <c r="J14" s="219">
        <v>3.0000000000000001E-3</v>
      </c>
      <c r="K14" s="219">
        <v>3.42</v>
      </c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21">
        <v>1</v>
      </c>
      <c r="W14" s="222">
        <v>12.34</v>
      </c>
    </row>
    <row r="15" spans="2:23">
      <c r="B15" s="232" t="s">
        <v>728</v>
      </c>
      <c r="C15" s="240">
        <f t="shared" si="0"/>
        <v>143.19999999999999</v>
      </c>
      <c r="D15" s="236">
        <v>1.2999999999999999E-2</v>
      </c>
      <c r="E15" s="221">
        <v>12.74</v>
      </c>
      <c r="F15" s="220">
        <f t="shared" si="2"/>
        <v>1</v>
      </c>
      <c r="G15" s="220">
        <f t="shared" si="3"/>
        <v>3.0000000000000001E-3</v>
      </c>
      <c r="H15" s="220">
        <f t="shared" si="4"/>
        <v>3.42</v>
      </c>
      <c r="I15" s="219">
        <v>1</v>
      </c>
      <c r="J15" s="219">
        <v>3.0000000000000001E-3</v>
      </c>
      <c r="K15" s="219">
        <v>3.42</v>
      </c>
      <c r="L15" s="219"/>
      <c r="M15" s="219"/>
      <c r="N15" s="219"/>
      <c r="O15" s="219"/>
      <c r="P15" s="219"/>
      <c r="Q15" s="219"/>
      <c r="R15" s="219">
        <v>1.2999999999999999E-2</v>
      </c>
      <c r="S15" s="219">
        <v>14.82</v>
      </c>
      <c r="T15" s="219">
        <v>0.18099999999999999</v>
      </c>
      <c r="U15" s="219">
        <v>112.22</v>
      </c>
      <c r="V15" s="221"/>
      <c r="W15" s="222"/>
    </row>
    <row r="16" spans="2:23">
      <c r="B16" s="232" t="s">
        <v>729</v>
      </c>
      <c r="C16" s="240">
        <f t="shared" si="0"/>
        <v>57.9</v>
      </c>
      <c r="D16" s="235"/>
      <c r="E16" s="219"/>
      <c r="F16" s="220">
        <f t="shared" si="2"/>
        <v>0</v>
      </c>
      <c r="G16" s="220">
        <f t="shared" si="3"/>
        <v>0</v>
      </c>
      <c r="H16" s="220">
        <f t="shared" si="4"/>
        <v>0</v>
      </c>
      <c r="I16" s="219"/>
      <c r="J16" s="219"/>
      <c r="K16" s="219"/>
      <c r="L16" s="219"/>
      <c r="M16" s="219"/>
      <c r="N16" s="219"/>
      <c r="O16" s="219"/>
      <c r="P16" s="219"/>
      <c r="Q16" s="219"/>
      <c r="R16" s="219">
        <v>0.01</v>
      </c>
      <c r="S16" s="219">
        <v>11.4</v>
      </c>
      <c r="T16" s="219">
        <v>7.4999999999999997E-2</v>
      </c>
      <c r="U16" s="219">
        <v>46.5</v>
      </c>
      <c r="V16" s="221"/>
      <c r="W16" s="222"/>
    </row>
    <row r="17" spans="2:23">
      <c r="B17" s="232" t="s">
        <v>730</v>
      </c>
      <c r="C17" s="240">
        <f t="shared" si="0"/>
        <v>1024.296</v>
      </c>
      <c r="D17" s="235">
        <v>0.54</v>
      </c>
      <c r="E17" s="219">
        <v>540.96</v>
      </c>
      <c r="F17" s="220">
        <f t="shared" si="2"/>
        <v>0</v>
      </c>
      <c r="G17" s="220">
        <f t="shared" si="3"/>
        <v>0</v>
      </c>
      <c r="H17" s="220">
        <f t="shared" si="4"/>
        <v>0</v>
      </c>
      <c r="I17" s="219"/>
      <c r="J17" s="219"/>
      <c r="K17" s="219"/>
      <c r="L17" s="219"/>
      <c r="M17" s="219"/>
      <c r="N17" s="219"/>
      <c r="O17" s="219"/>
      <c r="P17" s="219"/>
      <c r="Q17" s="219"/>
      <c r="R17" s="219">
        <v>3.2000000000000001E-2</v>
      </c>
      <c r="S17" s="219">
        <v>36.936</v>
      </c>
      <c r="T17" s="219">
        <v>0.72</v>
      </c>
      <c r="U17" s="219">
        <v>446.4</v>
      </c>
      <c r="V17" s="221"/>
      <c r="W17" s="222"/>
    </row>
    <row r="18" spans="2:23">
      <c r="B18" s="232" t="s">
        <v>731</v>
      </c>
      <c r="C18" s="240">
        <f t="shared" si="0"/>
        <v>116.56800000000001</v>
      </c>
      <c r="D18" s="235">
        <v>0.09</v>
      </c>
      <c r="E18" s="219">
        <v>87.808000000000007</v>
      </c>
      <c r="F18" s="220">
        <f t="shared" si="2"/>
        <v>0</v>
      </c>
      <c r="G18" s="220">
        <f t="shared" si="3"/>
        <v>0</v>
      </c>
      <c r="H18" s="220">
        <f t="shared" si="4"/>
        <v>0</v>
      </c>
      <c r="I18" s="219"/>
      <c r="J18" s="219"/>
      <c r="K18" s="219"/>
      <c r="L18" s="219"/>
      <c r="M18" s="219"/>
      <c r="N18" s="219"/>
      <c r="O18" s="219"/>
      <c r="P18" s="219"/>
      <c r="Q18" s="219"/>
      <c r="R18" s="219">
        <v>0.01</v>
      </c>
      <c r="S18" s="219">
        <v>11.4</v>
      </c>
      <c r="T18" s="219">
        <v>2.8000000000000001E-2</v>
      </c>
      <c r="U18" s="219">
        <v>17.36</v>
      </c>
      <c r="V18" s="221"/>
      <c r="W18" s="222"/>
    </row>
    <row r="19" spans="2:23">
      <c r="B19" s="232" t="s">
        <v>732</v>
      </c>
      <c r="C19" s="240">
        <f t="shared" si="0"/>
        <v>101.19</v>
      </c>
      <c r="D19" s="236">
        <v>4.1000000000000002E-2</v>
      </c>
      <c r="E19" s="219">
        <v>39.69</v>
      </c>
      <c r="F19" s="220">
        <f t="shared" si="2"/>
        <v>0</v>
      </c>
      <c r="G19" s="220">
        <f t="shared" si="3"/>
        <v>0</v>
      </c>
      <c r="H19" s="220">
        <f t="shared" si="4"/>
        <v>0</v>
      </c>
      <c r="I19" s="219"/>
      <c r="J19" s="219"/>
      <c r="K19" s="219"/>
      <c r="L19" s="219"/>
      <c r="M19" s="219"/>
      <c r="N19" s="219"/>
      <c r="O19" s="219"/>
      <c r="P19" s="219"/>
      <c r="Q19" s="219"/>
      <c r="R19" s="219">
        <v>5.0000000000000001E-3</v>
      </c>
      <c r="S19" s="219">
        <v>5.7</v>
      </c>
      <c r="T19" s="219">
        <v>0.09</v>
      </c>
      <c r="U19" s="219">
        <v>55.8</v>
      </c>
      <c r="V19" s="221"/>
      <c r="W19" s="222"/>
    </row>
    <row r="20" spans="2:23">
      <c r="B20" s="232" t="s">
        <v>733</v>
      </c>
      <c r="C20" s="240">
        <f t="shared" si="0"/>
        <v>166.774</v>
      </c>
      <c r="D20" s="235">
        <v>5.6000000000000001E-2</v>
      </c>
      <c r="E20" s="219">
        <v>55.173999999999999</v>
      </c>
      <c r="F20" s="220">
        <f t="shared" si="2"/>
        <v>0</v>
      </c>
      <c r="G20" s="220">
        <f t="shared" si="3"/>
        <v>0</v>
      </c>
      <c r="H20" s="220">
        <f t="shared" si="4"/>
        <v>0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>
        <v>0.18</v>
      </c>
      <c r="U20" s="219">
        <v>111.6</v>
      </c>
      <c r="V20" s="221"/>
      <c r="W20" s="222"/>
    </row>
    <row r="21" spans="2:23">
      <c r="B21" s="232" t="s">
        <v>734</v>
      </c>
      <c r="C21" s="240">
        <f t="shared" si="0"/>
        <v>49.6</v>
      </c>
      <c r="D21" s="236"/>
      <c r="E21" s="219"/>
      <c r="F21" s="220">
        <f t="shared" si="2"/>
        <v>0</v>
      </c>
      <c r="G21" s="220">
        <f t="shared" si="3"/>
        <v>0</v>
      </c>
      <c r="H21" s="220">
        <f t="shared" si="4"/>
        <v>0</v>
      </c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>
        <v>0.08</v>
      </c>
      <c r="U21" s="219">
        <v>49.6</v>
      </c>
      <c r="V21" s="221"/>
      <c r="W21" s="222"/>
    </row>
    <row r="22" spans="2:23">
      <c r="B22" s="232" t="s">
        <v>735</v>
      </c>
      <c r="C22" s="240">
        <f t="shared" si="0"/>
        <v>40.620000000000005</v>
      </c>
      <c r="D22" s="235"/>
      <c r="E22" s="219"/>
      <c r="F22" s="220">
        <f t="shared" si="2"/>
        <v>0</v>
      </c>
      <c r="G22" s="220">
        <f t="shared" si="3"/>
        <v>0</v>
      </c>
      <c r="H22" s="220">
        <f t="shared" si="4"/>
        <v>0</v>
      </c>
      <c r="I22" s="219"/>
      <c r="J22" s="219"/>
      <c r="K22" s="219"/>
      <c r="L22" s="219"/>
      <c r="M22" s="219"/>
      <c r="N22" s="219"/>
      <c r="O22" s="219"/>
      <c r="P22" s="219"/>
      <c r="Q22" s="219"/>
      <c r="R22" s="219">
        <v>3.0000000000000001E-3</v>
      </c>
      <c r="S22" s="219">
        <v>3.42</v>
      </c>
      <c r="T22" s="219">
        <v>0.06</v>
      </c>
      <c r="U22" s="219">
        <v>37.200000000000003</v>
      </c>
      <c r="V22" s="221"/>
      <c r="W22" s="222"/>
    </row>
    <row r="23" spans="2:23">
      <c r="B23" s="232" t="s">
        <v>736</v>
      </c>
      <c r="C23" s="240">
        <f t="shared" si="0"/>
        <v>158.4</v>
      </c>
      <c r="D23" s="235">
        <v>0.08</v>
      </c>
      <c r="E23" s="219">
        <v>84</v>
      </c>
      <c r="F23" s="220">
        <f t="shared" si="2"/>
        <v>0</v>
      </c>
      <c r="G23" s="220">
        <f t="shared" si="3"/>
        <v>0</v>
      </c>
      <c r="H23" s="220">
        <f t="shared" si="4"/>
        <v>0</v>
      </c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>
        <v>0.12</v>
      </c>
      <c r="U23" s="219">
        <v>74.400000000000006</v>
      </c>
      <c r="V23" s="221"/>
      <c r="W23" s="222"/>
    </row>
    <row r="24" spans="2:23">
      <c r="B24" s="232" t="s">
        <v>737</v>
      </c>
      <c r="C24" s="240">
        <f t="shared" si="0"/>
        <v>2823.2200000000003</v>
      </c>
      <c r="D24" s="235">
        <v>0.186</v>
      </c>
      <c r="E24" s="219">
        <v>182.28</v>
      </c>
      <c r="F24" s="220">
        <f t="shared" si="2"/>
        <v>0</v>
      </c>
      <c r="G24" s="220">
        <f t="shared" si="3"/>
        <v>0</v>
      </c>
      <c r="H24" s="220">
        <f t="shared" si="4"/>
        <v>0</v>
      </c>
      <c r="I24" s="219"/>
      <c r="J24" s="219"/>
      <c r="K24" s="219"/>
      <c r="L24" s="219"/>
      <c r="M24" s="219"/>
      <c r="N24" s="219"/>
      <c r="O24" s="219"/>
      <c r="P24" s="219"/>
      <c r="Q24" s="219"/>
      <c r="R24" s="219">
        <v>1.4999999999999999E-2</v>
      </c>
      <c r="S24" s="219">
        <v>17.100000000000001</v>
      </c>
      <c r="T24" s="219">
        <v>4.2320000000000002</v>
      </c>
      <c r="U24" s="219">
        <v>2623.84</v>
      </c>
      <c r="V24" s="221"/>
      <c r="W24" s="222"/>
    </row>
    <row r="25" spans="2:23">
      <c r="B25" s="232" t="s">
        <v>738</v>
      </c>
      <c r="C25" s="240">
        <f t="shared" si="0"/>
        <v>95.38</v>
      </c>
      <c r="D25" s="235">
        <v>9.5000000000000001E-2</v>
      </c>
      <c r="E25" s="219">
        <v>93.1</v>
      </c>
      <c r="F25" s="220">
        <f t="shared" si="2"/>
        <v>0</v>
      </c>
      <c r="G25" s="220">
        <f t="shared" si="3"/>
        <v>0</v>
      </c>
      <c r="H25" s="220">
        <f t="shared" si="4"/>
        <v>0</v>
      </c>
      <c r="I25" s="219"/>
      <c r="J25" s="219"/>
      <c r="K25" s="219"/>
      <c r="L25" s="219"/>
      <c r="M25" s="219"/>
      <c r="N25" s="219"/>
      <c r="O25" s="219"/>
      <c r="P25" s="219"/>
      <c r="Q25" s="219"/>
      <c r="R25" s="219">
        <v>2E-3</v>
      </c>
      <c r="S25" s="219">
        <v>2.2799999999999998</v>
      </c>
      <c r="T25" s="219"/>
      <c r="U25" s="219"/>
      <c r="V25" s="221"/>
      <c r="W25" s="222"/>
    </row>
    <row r="26" spans="2:23">
      <c r="B26" s="232" t="s">
        <v>739</v>
      </c>
      <c r="C26" s="240">
        <f t="shared" si="0"/>
        <v>121.276</v>
      </c>
      <c r="D26" s="235">
        <v>0.107</v>
      </c>
      <c r="E26" s="219">
        <v>104.86</v>
      </c>
      <c r="F26" s="220">
        <f t="shared" si="2"/>
        <v>6</v>
      </c>
      <c r="G26" s="220">
        <f t="shared" si="3"/>
        <v>1.4E-2</v>
      </c>
      <c r="H26" s="220">
        <f t="shared" si="4"/>
        <v>16.416</v>
      </c>
      <c r="I26" s="219">
        <v>6</v>
      </c>
      <c r="J26" s="219">
        <v>1.4E-2</v>
      </c>
      <c r="K26" s="219">
        <v>16.416</v>
      </c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21"/>
      <c r="W26" s="222"/>
    </row>
    <row r="27" spans="2:23">
      <c r="B27" s="232" t="s">
        <v>740</v>
      </c>
      <c r="C27" s="240">
        <f t="shared" si="0"/>
        <v>224.36</v>
      </c>
      <c r="D27" s="235">
        <v>0.20799999999999999</v>
      </c>
      <c r="E27" s="219">
        <v>203.84</v>
      </c>
      <c r="F27" s="220">
        <f t="shared" si="2"/>
        <v>0</v>
      </c>
      <c r="G27" s="220">
        <f t="shared" si="3"/>
        <v>0</v>
      </c>
      <c r="H27" s="220">
        <f t="shared" si="4"/>
        <v>0</v>
      </c>
      <c r="I27" s="219"/>
      <c r="J27" s="219"/>
      <c r="K27" s="219"/>
      <c r="L27" s="219"/>
      <c r="M27" s="219"/>
      <c r="N27" s="219"/>
      <c r="O27" s="219"/>
      <c r="P27" s="219"/>
      <c r="Q27" s="219"/>
      <c r="R27" s="219">
        <v>1.7999999999999999E-2</v>
      </c>
      <c r="S27" s="219">
        <v>20.52</v>
      </c>
      <c r="T27" s="219"/>
      <c r="U27" s="219"/>
      <c r="V27" s="221"/>
      <c r="W27" s="222"/>
    </row>
    <row r="28" spans="2:23">
      <c r="B28" s="232" t="s">
        <v>741</v>
      </c>
      <c r="C28" s="240">
        <f t="shared" si="0"/>
        <v>109.584</v>
      </c>
      <c r="D28" s="235">
        <v>7.4999999999999997E-2</v>
      </c>
      <c r="E28" s="219">
        <v>73.304000000000002</v>
      </c>
      <c r="F28" s="220">
        <f t="shared" si="2"/>
        <v>7</v>
      </c>
      <c r="G28" s="220">
        <f t="shared" si="3"/>
        <v>2.1000000000000001E-2</v>
      </c>
      <c r="H28" s="220">
        <f t="shared" si="4"/>
        <v>23.94</v>
      </c>
      <c r="I28" s="219">
        <v>7</v>
      </c>
      <c r="J28" s="219">
        <v>2.1000000000000001E-2</v>
      </c>
      <c r="K28" s="219">
        <v>23.94</v>
      </c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21">
        <v>1</v>
      </c>
      <c r="W28" s="222">
        <v>12.34</v>
      </c>
    </row>
    <row r="29" spans="2:23">
      <c r="B29" s="232" t="s">
        <v>742</v>
      </c>
      <c r="C29" s="240">
        <f t="shared" si="0"/>
        <v>87.504000000000005</v>
      </c>
      <c r="D29" s="235">
        <v>8.5999999999999993E-2</v>
      </c>
      <c r="E29" s="219">
        <v>84.084000000000003</v>
      </c>
      <c r="F29" s="220">
        <f t="shared" si="2"/>
        <v>1</v>
      </c>
      <c r="G29" s="220">
        <f t="shared" si="3"/>
        <v>3.0000000000000001E-3</v>
      </c>
      <c r="H29" s="220">
        <f t="shared" si="4"/>
        <v>3.42</v>
      </c>
      <c r="I29" s="219">
        <v>1</v>
      </c>
      <c r="J29" s="219">
        <v>3.0000000000000001E-3</v>
      </c>
      <c r="K29" s="219">
        <v>3.42</v>
      </c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21"/>
      <c r="W29" s="222"/>
    </row>
    <row r="30" spans="2:23">
      <c r="B30" s="232" t="s">
        <v>743</v>
      </c>
      <c r="C30" s="240">
        <f t="shared" si="0"/>
        <v>132.374</v>
      </c>
      <c r="D30" s="236">
        <v>9.7000000000000003E-2</v>
      </c>
      <c r="E30" s="221">
        <v>95.353999999999999</v>
      </c>
      <c r="F30" s="220">
        <f t="shared" si="2"/>
        <v>0</v>
      </c>
      <c r="G30" s="220">
        <f t="shared" si="3"/>
        <v>0</v>
      </c>
      <c r="H30" s="220">
        <f t="shared" si="4"/>
        <v>0</v>
      </c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21">
        <v>3</v>
      </c>
      <c r="W30" s="222">
        <v>37.020000000000003</v>
      </c>
    </row>
    <row r="31" spans="2:23">
      <c r="B31" s="232" t="s">
        <v>744</v>
      </c>
      <c r="C31" s="240">
        <f t="shared" si="0"/>
        <v>93.75</v>
      </c>
      <c r="D31" s="235">
        <v>4.4999999999999998E-2</v>
      </c>
      <c r="E31" s="219">
        <v>47.25</v>
      </c>
      <c r="F31" s="220">
        <f t="shared" si="2"/>
        <v>0</v>
      </c>
      <c r="G31" s="220">
        <f t="shared" si="3"/>
        <v>0</v>
      </c>
      <c r="H31" s="220">
        <f t="shared" si="4"/>
        <v>0</v>
      </c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>
        <v>7.4999999999999997E-2</v>
      </c>
      <c r="U31" s="219">
        <v>46.5</v>
      </c>
      <c r="V31" s="221"/>
      <c r="W31" s="222"/>
    </row>
    <row r="32" spans="2:23">
      <c r="B32" s="232" t="s">
        <v>745</v>
      </c>
      <c r="C32" s="240">
        <f t="shared" si="0"/>
        <v>13.22</v>
      </c>
      <c r="D32" s="235">
        <v>0.01</v>
      </c>
      <c r="E32" s="219">
        <v>9.8000000000000007</v>
      </c>
      <c r="F32" s="220">
        <f t="shared" si="2"/>
        <v>0</v>
      </c>
      <c r="G32" s="220">
        <f t="shared" si="3"/>
        <v>0</v>
      </c>
      <c r="H32" s="220">
        <f t="shared" si="4"/>
        <v>0</v>
      </c>
      <c r="I32" s="219"/>
      <c r="J32" s="219"/>
      <c r="K32" s="219"/>
      <c r="L32" s="219"/>
      <c r="M32" s="219"/>
      <c r="N32" s="219"/>
      <c r="O32" s="219"/>
      <c r="P32" s="219"/>
      <c r="Q32" s="219"/>
      <c r="R32" s="219">
        <v>3.0000000000000001E-3</v>
      </c>
      <c r="S32" s="219">
        <v>3.42</v>
      </c>
      <c r="T32" s="219"/>
      <c r="U32" s="219"/>
      <c r="V32" s="221"/>
      <c r="W32" s="222"/>
    </row>
    <row r="33" spans="2:23">
      <c r="B33" s="232" t="s">
        <v>746</v>
      </c>
      <c r="C33" s="240">
        <f t="shared" si="0"/>
        <v>99.45</v>
      </c>
      <c r="D33" s="236">
        <v>9.5000000000000001E-2</v>
      </c>
      <c r="E33" s="219">
        <v>92.61</v>
      </c>
      <c r="F33" s="220">
        <f t="shared" si="2"/>
        <v>3</v>
      </c>
      <c r="G33" s="220">
        <f t="shared" si="3"/>
        <v>6.0000000000000001E-3</v>
      </c>
      <c r="H33" s="220">
        <f t="shared" si="4"/>
        <v>6.84</v>
      </c>
      <c r="I33" s="219">
        <v>3</v>
      </c>
      <c r="J33" s="219">
        <v>6.0000000000000001E-3</v>
      </c>
      <c r="K33" s="219">
        <v>6.84</v>
      </c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21"/>
      <c r="W33" s="222"/>
    </row>
    <row r="34" spans="2:23">
      <c r="B34" s="232" t="s">
        <v>747</v>
      </c>
      <c r="C34" s="240">
        <f t="shared" si="0"/>
        <v>438.70400000000006</v>
      </c>
      <c r="D34" s="235">
        <v>0.309</v>
      </c>
      <c r="E34" s="219">
        <v>302.82</v>
      </c>
      <c r="F34" s="220">
        <f t="shared" si="2"/>
        <v>2</v>
      </c>
      <c r="G34" s="220">
        <f t="shared" si="3"/>
        <v>7</v>
      </c>
      <c r="H34" s="220">
        <f t="shared" si="4"/>
        <v>7.98</v>
      </c>
      <c r="I34" s="219">
        <v>2</v>
      </c>
      <c r="J34" s="219">
        <v>7</v>
      </c>
      <c r="K34" s="219">
        <v>7.98</v>
      </c>
      <c r="L34" s="219"/>
      <c r="M34" s="219"/>
      <c r="N34" s="219"/>
      <c r="O34" s="219"/>
      <c r="P34" s="219"/>
      <c r="Q34" s="219"/>
      <c r="R34" s="219">
        <v>2.5999999999999999E-2</v>
      </c>
      <c r="S34" s="219">
        <v>29.184000000000001</v>
      </c>
      <c r="T34" s="219"/>
      <c r="U34" s="219"/>
      <c r="V34" s="221">
        <v>8</v>
      </c>
      <c r="W34" s="222">
        <v>98.72</v>
      </c>
    </row>
    <row r="35" spans="2:23">
      <c r="B35" s="232" t="s">
        <v>748</v>
      </c>
      <c r="C35" s="240">
        <f t="shared" si="0"/>
        <v>165.54000000000002</v>
      </c>
      <c r="D35" s="235">
        <v>0.14099999999999999</v>
      </c>
      <c r="E35" s="219">
        <v>138.18</v>
      </c>
      <c r="F35" s="220">
        <f t="shared" si="2"/>
        <v>0</v>
      </c>
      <c r="G35" s="220">
        <f t="shared" si="3"/>
        <v>0</v>
      </c>
      <c r="H35" s="220">
        <f t="shared" si="4"/>
        <v>0</v>
      </c>
      <c r="I35" s="219"/>
      <c r="J35" s="219"/>
      <c r="K35" s="219"/>
      <c r="L35" s="219"/>
      <c r="M35" s="219"/>
      <c r="N35" s="219"/>
      <c r="O35" s="219"/>
      <c r="P35" s="219"/>
      <c r="Q35" s="219"/>
      <c r="R35" s="219">
        <v>2.4E-2</v>
      </c>
      <c r="S35" s="219">
        <v>27.36</v>
      </c>
      <c r="T35" s="219"/>
      <c r="U35" s="219"/>
      <c r="V35" s="221"/>
      <c r="W35" s="222"/>
    </row>
    <row r="36" spans="2:23">
      <c r="B36" s="232" t="s">
        <v>749</v>
      </c>
      <c r="C36" s="240">
        <f t="shared" si="0"/>
        <v>147.00800000000001</v>
      </c>
      <c r="D36" s="235">
        <v>0.11600000000000001</v>
      </c>
      <c r="E36" s="219">
        <v>113.288</v>
      </c>
      <c r="F36" s="220">
        <f t="shared" si="2"/>
        <v>0</v>
      </c>
      <c r="G36" s="220">
        <f t="shared" si="3"/>
        <v>0</v>
      </c>
      <c r="H36" s="220">
        <f t="shared" si="4"/>
        <v>0</v>
      </c>
      <c r="I36" s="219"/>
      <c r="J36" s="219"/>
      <c r="K36" s="219"/>
      <c r="L36" s="219"/>
      <c r="M36" s="219"/>
      <c r="N36" s="219"/>
      <c r="O36" s="219"/>
      <c r="P36" s="219"/>
      <c r="Q36" s="219"/>
      <c r="R36" s="219">
        <v>0.01</v>
      </c>
      <c r="S36" s="219">
        <v>11.4</v>
      </c>
      <c r="T36" s="219">
        <v>3.5999999999999997E-2</v>
      </c>
      <c r="U36" s="219">
        <v>22.32</v>
      </c>
      <c r="V36" s="221"/>
      <c r="W36" s="222"/>
    </row>
    <row r="37" spans="2:23">
      <c r="B37" s="232" t="s">
        <v>750</v>
      </c>
      <c r="C37" s="240">
        <f t="shared" si="0"/>
        <v>192.60000000000002</v>
      </c>
      <c r="D37" s="235">
        <v>0.14799999999999999</v>
      </c>
      <c r="E37" s="219">
        <v>155.4</v>
      </c>
      <c r="F37" s="220">
        <f t="shared" si="2"/>
        <v>0</v>
      </c>
      <c r="G37" s="220">
        <f t="shared" si="3"/>
        <v>0</v>
      </c>
      <c r="H37" s="220">
        <f t="shared" si="4"/>
        <v>0</v>
      </c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>
        <v>0.06</v>
      </c>
      <c r="U37" s="219">
        <v>37.200000000000003</v>
      </c>
      <c r="V37" s="221"/>
      <c r="W37" s="222"/>
    </row>
    <row r="38" spans="2:23">
      <c r="B38" s="232" t="s">
        <v>751</v>
      </c>
      <c r="C38" s="240">
        <f t="shared" si="0"/>
        <v>111.6</v>
      </c>
      <c r="D38" s="235"/>
      <c r="E38" s="219"/>
      <c r="F38" s="220">
        <f t="shared" si="2"/>
        <v>0</v>
      </c>
      <c r="G38" s="220">
        <f t="shared" si="3"/>
        <v>0</v>
      </c>
      <c r="H38" s="220">
        <f t="shared" si="4"/>
        <v>0</v>
      </c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>
        <v>0.18</v>
      </c>
      <c r="U38" s="219">
        <v>111.6</v>
      </c>
      <c r="V38" s="221"/>
      <c r="W38" s="222"/>
    </row>
    <row r="39" spans="2:23">
      <c r="B39" s="232" t="s">
        <v>752</v>
      </c>
      <c r="C39" s="240">
        <f t="shared" si="0"/>
        <v>272.78999999999996</v>
      </c>
      <c r="D39" s="235">
        <v>0.21199999999999999</v>
      </c>
      <c r="E39" s="219">
        <v>208.23</v>
      </c>
      <c r="F39" s="220">
        <f t="shared" si="2"/>
        <v>0</v>
      </c>
      <c r="G39" s="220">
        <f t="shared" si="3"/>
        <v>0</v>
      </c>
      <c r="H39" s="220">
        <f t="shared" si="4"/>
        <v>0</v>
      </c>
      <c r="I39" s="219"/>
      <c r="J39" s="219"/>
      <c r="K39" s="219"/>
      <c r="L39" s="219"/>
      <c r="M39" s="219"/>
      <c r="N39" s="219"/>
      <c r="O39" s="219"/>
      <c r="P39" s="219"/>
      <c r="Q39" s="219"/>
      <c r="R39" s="219">
        <v>2.4E-2</v>
      </c>
      <c r="S39" s="219">
        <v>27.36</v>
      </c>
      <c r="T39" s="219">
        <v>0.06</v>
      </c>
      <c r="U39" s="219">
        <v>37.200000000000003</v>
      </c>
      <c r="V39" s="221"/>
      <c r="W39" s="222"/>
    </row>
    <row r="40" spans="2:23">
      <c r="B40" s="232" t="s">
        <v>756</v>
      </c>
      <c r="C40" s="240">
        <f t="shared" si="0"/>
        <v>194.61700000000002</v>
      </c>
      <c r="D40" s="235">
        <v>0.16800000000000001</v>
      </c>
      <c r="E40" s="219">
        <v>164.797</v>
      </c>
      <c r="F40" s="220">
        <f t="shared" si="2"/>
        <v>0</v>
      </c>
      <c r="G40" s="220">
        <f t="shared" si="3"/>
        <v>0</v>
      </c>
      <c r="H40" s="220">
        <f t="shared" si="4"/>
        <v>0</v>
      </c>
      <c r="I40" s="219"/>
      <c r="J40" s="219"/>
      <c r="K40" s="219"/>
      <c r="L40" s="219"/>
      <c r="M40" s="219"/>
      <c r="N40" s="219"/>
      <c r="O40" s="219"/>
      <c r="P40" s="219"/>
      <c r="Q40" s="219"/>
      <c r="R40" s="219">
        <v>1.7999999999999999E-2</v>
      </c>
      <c r="S40" s="219">
        <v>20.52</v>
      </c>
      <c r="T40" s="219">
        <v>1.4999999999999999E-2</v>
      </c>
      <c r="U40" s="219">
        <v>9.3000000000000007</v>
      </c>
      <c r="V40" s="221"/>
      <c r="W40" s="222"/>
    </row>
    <row r="41" spans="2:23" ht="13.8" thickBot="1">
      <c r="B41" s="232" t="s">
        <v>753</v>
      </c>
      <c r="C41" s="240">
        <f t="shared" si="0"/>
        <v>100.63339999999999</v>
      </c>
      <c r="D41" s="235">
        <v>0.1</v>
      </c>
      <c r="E41" s="219">
        <v>98</v>
      </c>
      <c r="F41" s="220">
        <f t="shared" si="2"/>
        <v>2</v>
      </c>
      <c r="G41" s="220">
        <f t="shared" si="3"/>
        <v>2E-3</v>
      </c>
      <c r="H41" s="220">
        <f t="shared" si="4"/>
        <v>2.6334</v>
      </c>
      <c r="I41" s="219">
        <v>2</v>
      </c>
      <c r="J41" s="219">
        <v>2E-3</v>
      </c>
      <c r="K41" s="219">
        <v>2.6334</v>
      </c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21"/>
      <c r="W41" s="222"/>
    </row>
    <row r="42" spans="2:23" ht="13.8" thickBot="1">
      <c r="B42" s="135" t="s">
        <v>212</v>
      </c>
      <c r="C42" s="243">
        <f t="shared" ref="C42:W42" si="5">SUM(C5:C41)</f>
        <v>8190.7943999999998</v>
      </c>
      <c r="D42" s="241">
        <f t="shared" si="5"/>
        <v>3.7720000000000007</v>
      </c>
      <c r="E42" s="158">
        <f t="shared" si="5"/>
        <v>3742.393</v>
      </c>
      <c r="F42" s="158">
        <f t="shared" si="5"/>
        <v>31</v>
      </c>
      <c r="G42" s="158">
        <f t="shared" si="5"/>
        <v>7.0699999999999994</v>
      </c>
      <c r="H42" s="158">
        <f t="shared" si="5"/>
        <v>88.361400000000003</v>
      </c>
      <c r="I42" s="158">
        <f t="shared" si="5"/>
        <v>31</v>
      </c>
      <c r="J42" s="158">
        <f t="shared" si="5"/>
        <v>7.0699999999999994</v>
      </c>
      <c r="K42" s="158">
        <f t="shared" si="5"/>
        <v>88.361400000000003</v>
      </c>
      <c r="L42" s="158">
        <f t="shared" si="5"/>
        <v>0</v>
      </c>
      <c r="M42" s="158">
        <f t="shared" si="5"/>
        <v>0</v>
      </c>
      <c r="N42" s="158">
        <f t="shared" si="5"/>
        <v>0</v>
      </c>
      <c r="O42" s="158">
        <f t="shared" si="5"/>
        <v>0</v>
      </c>
      <c r="P42" s="158">
        <f t="shared" si="5"/>
        <v>0</v>
      </c>
      <c r="Q42" s="158">
        <f t="shared" si="5"/>
        <v>0</v>
      </c>
      <c r="R42" s="158">
        <f t="shared" si="5"/>
        <v>0.23399999999999999</v>
      </c>
      <c r="S42" s="158">
        <f t="shared" si="5"/>
        <v>266.76</v>
      </c>
      <c r="T42" s="158">
        <f t="shared" si="5"/>
        <v>6.2039999999999988</v>
      </c>
      <c r="U42" s="158">
        <f t="shared" si="5"/>
        <v>3846.48</v>
      </c>
      <c r="V42" s="158">
        <f t="shared" si="5"/>
        <v>20</v>
      </c>
      <c r="W42" s="242">
        <f t="shared" si="5"/>
        <v>246.8</v>
      </c>
    </row>
    <row r="44" spans="2:23">
      <c r="C44" s="30"/>
      <c r="E44" s="30"/>
      <c r="H44" s="30"/>
    </row>
  </sheetData>
  <autoFilter ref="B4:W42" xr:uid="{8E45E2C4-8AAF-4FE0-8615-C6692FEEAFF6}"/>
  <mergeCells count="8">
    <mergeCell ref="T3:U3"/>
    <mergeCell ref="V3:W3"/>
    <mergeCell ref="D3:E3"/>
    <mergeCell ref="F3:H3"/>
    <mergeCell ref="I3:K3"/>
    <mergeCell ref="L3:N3"/>
    <mergeCell ref="O3:Q3"/>
    <mergeCell ref="R3:S3"/>
  </mergeCells>
  <phoneticPr fontId="5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596E3-7CC1-48AE-88D2-648E7C435109}">
  <sheetPr>
    <tabColor rgb="FFFFFF00"/>
    <pageSetUpPr fitToPage="1"/>
  </sheetPr>
  <dimension ref="B1:Q131"/>
  <sheetViews>
    <sheetView zoomScale="90" zoomScaleNormal="90" workbookViewId="0">
      <pane xSplit="6" ySplit="8" topLeftCell="G117" activePane="bottomRight" state="frozen"/>
      <selection pane="topRight" activeCell="H1" sqref="H1"/>
      <selection pane="bottomLeft" activeCell="A10" sqref="A10"/>
      <selection pane="bottomRight" activeCell="G122" sqref="G122"/>
    </sheetView>
  </sheetViews>
  <sheetFormatPr defaultColWidth="8.88671875" defaultRowHeight="13.2"/>
  <cols>
    <col min="1" max="1" width="4.109375" customWidth="1"/>
    <col min="2" max="2" width="7.33203125" customWidth="1"/>
    <col min="3" max="3" width="40.6640625" style="89" customWidth="1"/>
    <col min="4" max="4" width="12.33203125" style="18" customWidth="1"/>
    <col min="5" max="5" width="11" customWidth="1"/>
    <col min="6" max="6" width="8.109375" style="27" customWidth="1"/>
    <col min="7" max="7" width="56.88671875" style="27" customWidth="1"/>
  </cols>
  <sheetData>
    <row r="1" spans="2:7" ht="28.95" customHeight="1">
      <c r="C1" s="384" t="s">
        <v>243</v>
      </c>
    </row>
    <row r="2" spans="2:7" ht="34.200000000000003" customHeight="1" thickBot="1">
      <c r="C2" s="145" t="s">
        <v>311</v>
      </c>
    </row>
    <row r="3" spans="2:7" ht="13.95" customHeight="1" thickBot="1">
      <c r="B3" s="716" t="s">
        <v>227</v>
      </c>
      <c r="C3" s="719" t="s">
        <v>137</v>
      </c>
      <c r="D3" s="884" t="s">
        <v>225</v>
      </c>
      <c r="E3" s="712" t="s">
        <v>38</v>
      </c>
      <c r="F3" s="713"/>
      <c r="G3" s="899"/>
    </row>
    <row r="4" spans="2:7" ht="13.95" customHeight="1" thickBot="1">
      <c r="B4" s="717"/>
      <c r="C4" s="720"/>
      <c r="D4" s="885"/>
      <c r="E4" s="712" t="s">
        <v>39</v>
      </c>
      <c r="F4" s="713"/>
      <c r="G4" s="899"/>
    </row>
    <row r="5" spans="2:7" ht="21.6" customHeight="1">
      <c r="B5" s="717"/>
      <c r="C5" s="720"/>
      <c r="D5" s="885"/>
      <c r="E5" s="169" t="s">
        <v>40</v>
      </c>
      <c r="F5" s="170" t="s">
        <v>41</v>
      </c>
      <c r="G5" s="722" t="s">
        <v>2</v>
      </c>
    </row>
    <row r="6" spans="2:7" ht="13.95" customHeight="1" thickBot="1">
      <c r="B6" s="717"/>
      <c r="C6" s="720"/>
      <c r="D6" s="886"/>
      <c r="E6" s="168" t="s">
        <v>5</v>
      </c>
      <c r="F6" s="171" t="s">
        <v>104</v>
      </c>
      <c r="G6" s="723"/>
    </row>
    <row r="7" spans="2:7">
      <c r="B7" s="717"/>
      <c r="C7" s="720"/>
      <c r="D7" s="166" t="s">
        <v>197</v>
      </c>
      <c r="E7" s="893">
        <f>COUNT(E9:E127)</f>
        <v>119</v>
      </c>
      <c r="F7" s="894">
        <f>COUNT(F9:F127)</f>
        <v>39</v>
      </c>
      <c r="G7" s="724"/>
    </row>
    <row r="8" spans="2:7" ht="13.8" thickBot="1">
      <c r="B8" s="718"/>
      <c r="C8" s="721"/>
      <c r="D8" s="882">
        <f>SUM(D9:D127)</f>
        <v>3742.3932</v>
      </c>
      <c r="E8" s="895">
        <f>SUM(E9:E127)</f>
        <v>6.4961299999999964</v>
      </c>
      <c r="F8" s="896">
        <f>SUM(F9:F127)</f>
        <v>97</v>
      </c>
      <c r="G8" s="217"/>
    </row>
    <row r="9" spans="2:7" ht="23.4" customHeight="1">
      <c r="B9" s="275">
        <f t="shared" ref="B9:B96" si="0">B8+1</f>
        <v>1</v>
      </c>
      <c r="C9" s="425" t="s">
        <v>888</v>
      </c>
      <c r="D9" s="883"/>
      <c r="E9" s="434">
        <v>0.01</v>
      </c>
      <c r="F9" s="435"/>
      <c r="G9" s="436" t="s">
        <v>330</v>
      </c>
    </row>
    <row r="10" spans="2:7" ht="23.4" customHeight="1">
      <c r="B10" s="275">
        <f t="shared" si="0"/>
        <v>2</v>
      </c>
      <c r="C10" s="426" t="s">
        <v>889</v>
      </c>
      <c r="D10" s="878"/>
      <c r="E10" s="279">
        <v>5.0000000000000001E-3</v>
      </c>
      <c r="F10" s="277">
        <v>1</v>
      </c>
      <c r="G10" s="278" t="s">
        <v>344</v>
      </c>
    </row>
    <row r="11" spans="2:7" ht="23.4" customHeight="1">
      <c r="B11" s="275">
        <f t="shared" si="0"/>
        <v>3</v>
      </c>
      <c r="C11" s="426" t="s">
        <v>862</v>
      </c>
      <c r="D11" s="879"/>
      <c r="E11" s="280">
        <v>1.2E-2</v>
      </c>
      <c r="F11" s="277"/>
      <c r="G11" s="278" t="s">
        <v>360</v>
      </c>
    </row>
    <row r="12" spans="2:7" ht="23.4" customHeight="1">
      <c r="B12" s="275">
        <f t="shared" si="0"/>
        <v>4</v>
      </c>
      <c r="C12" s="887" t="s">
        <v>890</v>
      </c>
      <c r="D12" s="878">
        <v>91.649600000000007</v>
      </c>
      <c r="E12" s="276">
        <v>9.4E-2</v>
      </c>
      <c r="F12" s="277"/>
      <c r="G12" s="278" t="s">
        <v>625</v>
      </c>
    </row>
    <row r="13" spans="2:7" ht="23.4" customHeight="1">
      <c r="B13" s="275">
        <f t="shared" si="0"/>
        <v>5</v>
      </c>
      <c r="C13" s="426" t="s">
        <v>868</v>
      </c>
      <c r="D13" s="879"/>
      <c r="E13" s="276">
        <v>2E-3</v>
      </c>
      <c r="F13" s="277"/>
      <c r="G13" s="278" t="s">
        <v>986</v>
      </c>
    </row>
    <row r="14" spans="2:7" ht="23.4" customHeight="1">
      <c r="B14" s="275">
        <f t="shared" si="0"/>
        <v>6</v>
      </c>
      <c r="C14" s="427" t="s">
        <v>869</v>
      </c>
      <c r="D14" s="878"/>
      <c r="E14" s="276">
        <v>0.14000000000000001</v>
      </c>
      <c r="F14" s="277">
        <v>1</v>
      </c>
      <c r="G14" s="278" t="s">
        <v>629</v>
      </c>
    </row>
    <row r="15" spans="2:7" ht="23.4" customHeight="1">
      <c r="B15" s="275">
        <f t="shared" si="0"/>
        <v>7</v>
      </c>
      <c r="C15" s="427" t="s">
        <v>891</v>
      </c>
      <c r="D15" s="880"/>
      <c r="E15" s="276">
        <v>0.13900000000000001</v>
      </c>
      <c r="F15" s="277">
        <v>3</v>
      </c>
      <c r="G15" s="278" t="s">
        <v>630</v>
      </c>
    </row>
    <row r="16" spans="2:7" ht="23.4" customHeight="1">
      <c r="B16" s="275">
        <f t="shared" si="0"/>
        <v>8</v>
      </c>
      <c r="C16" s="888" t="s">
        <v>892</v>
      </c>
      <c r="D16" s="880">
        <v>117.6</v>
      </c>
      <c r="E16" s="276">
        <v>0.12</v>
      </c>
      <c r="F16" s="277"/>
      <c r="G16" s="278" t="s">
        <v>347</v>
      </c>
    </row>
    <row r="17" spans="2:7" s="32" customFormat="1" ht="23.4" customHeight="1">
      <c r="B17" s="275">
        <f t="shared" si="0"/>
        <v>9</v>
      </c>
      <c r="C17" s="427" t="s">
        <v>871</v>
      </c>
      <c r="D17" s="880"/>
      <c r="E17" s="276">
        <v>9.4E-2</v>
      </c>
      <c r="F17" s="277"/>
      <c r="G17" s="278" t="s">
        <v>552</v>
      </c>
    </row>
    <row r="18" spans="2:7" ht="23.4" customHeight="1">
      <c r="B18" s="275">
        <f t="shared" si="0"/>
        <v>10</v>
      </c>
      <c r="C18" s="427" t="s">
        <v>893</v>
      </c>
      <c r="D18" s="880"/>
      <c r="E18" s="276">
        <v>7.0000000000000007E-2</v>
      </c>
      <c r="F18" s="277">
        <v>4</v>
      </c>
      <c r="G18" s="278" t="s">
        <v>596</v>
      </c>
    </row>
    <row r="19" spans="2:7" ht="23.4" customHeight="1">
      <c r="B19" s="275">
        <f t="shared" si="0"/>
        <v>11</v>
      </c>
      <c r="C19" s="427" t="s">
        <v>894</v>
      </c>
      <c r="D19" s="880"/>
      <c r="E19" s="276">
        <v>9.4E-2</v>
      </c>
      <c r="F19" s="277">
        <v>2</v>
      </c>
      <c r="G19" s="278" t="s">
        <v>595</v>
      </c>
    </row>
    <row r="20" spans="2:7" ht="23.4" customHeight="1">
      <c r="B20" s="275">
        <f t="shared" si="0"/>
        <v>12</v>
      </c>
      <c r="C20" s="426" t="s">
        <v>895</v>
      </c>
      <c r="D20" s="880"/>
      <c r="E20" s="281">
        <v>5.0000000000000001E-3</v>
      </c>
      <c r="F20" s="282">
        <v>2</v>
      </c>
      <c r="G20" s="283" t="s">
        <v>366</v>
      </c>
    </row>
    <row r="21" spans="2:7" ht="23.4" customHeight="1">
      <c r="B21" s="275">
        <f t="shared" si="0"/>
        <v>13</v>
      </c>
      <c r="C21" s="428" t="s">
        <v>895</v>
      </c>
      <c r="D21" s="880"/>
      <c r="E21" s="279">
        <f>0.01+0.005</f>
        <v>1.4999999999999999E-2</v>
      </c>
      <c r="F21" s="277">
        <v>2</v>
      </c>
      <c r="G21" s="278" t="s">
        <v>368</v>
      </c>
    </row>
    <row r="22" spans="2:7" ht="23.4" customHeight="1">
      <c r="B22" s="275">
        <f t="shared" si="0"/>
        <v>14</v>
      </c>
      <c r="C22" s="427" t="s">
        <v>896</v>
      </c>
      <c r="D22" s="880"/>
      <c r="E22" s="439">
        <v>2.5000000000000001E-3</v>
      </c>
      <c r="F22" s="277">
        <v>1</v>
      </c>
      <c r="G22" s="278" t="s">
        <v>369</v>
      </c>
    </row>
    <row r="23" spans="2:7" ht="23.4" customHeight="1">
      <c r="B23" s="275">
        <f t="shared" si="0"/>
        <v>15</v>
      </c>
      <c r="C23" s="888" t="s">
        <v>897</v>
      </c>
      <c r="D23" s="880">
        <v>73.5</v>
      </c>
      <c r="E23" s="279">
        <v>7.4999999999999997E-2</v>
      </c>
      <c r="F23" s="277"/>
      <c r="G23" s="278" t="s">
        <v>370</v>
      </c>
    </row>
    <row r="24" spans="2:7" ht="23.4" customHeight="1">
      <c r="B24" s="275">
        <f t="shared" si="0"/>
        <v>16</v>
      </c>
      <c r="C24" s="888" t="s">
        <v>898</v>
      </c>
      <c r="D24" s="880">
        <v>8.75</v>
      </c>
      <c r="E24" s="279">
        <v>7.0000000000000001E-3</v>
      </c>
      <c r="F24" s="277"/>
      <c r="G24" s="278" t="s">
        <v>635</v>
      </c>
    </row>
    <row r="25" spans="2:7" ht="23.4" customHeight="1">
      <c r="B25" s="275">
        <f t="shared" si="0"/>
        <v>17</v>
      </c>
      <c r="C25" s="427" t="s">
        <v>899</v>
      </c>
      <c r="D25" s="880"/>
      <c r="E25" s="279">
        <v>1.1599999999999999E-2</v>
      </c>
      <c r="F25" s="277"/>
      <c r="G25" s="278" t="s">
        <v>360</v>
      </c>
    </row>
    <row r="26" spans="2:7" ht="23.4" customHeight="1">
      <c r="B26" s="275">
        <f t="shared" si="0"/>
        <v>18</v>
      </c>
      <c r="C26" s="427" t="s">
        <v>900</v>
      </c>
      <c r="D26" s="880"/>
      <c r="E26" s="279">
        <v>0.03</v>
      </c>
      <c r="F26" s="277"/>
      <c r="G26" s="278" t="s">
        <v>418</v>
      </c>
    </row>
    <row r="27" spans="2:7" s="32" customFormat="1" ht="23.4" customHeight="1">
      <c r="B27" s="275">
        <f t="shared" si="0"/>
        <v>19</v>
      </c>
      <c r="C27" s="427" t="s">
        <v>901</v>
      </c>
      <c r="D27" s="880"/>
      <c r="E27" s="279">
        <v>1.4999999999999999E-2</v>
      </c>
      <c r="F27" s="277"/>
      <c r="G27" s="278" t="s">
        <v>420</v>
      </c>
    </row>
    <row r="28" spans="2:7" ht="23.4" customHeight="1">
      <c r="B28" s="275">
        <f t="shared" si="0"/>
        <v>20</v>
      </c>
      <c r="C28" s="888" t="s">
        <v>902</v>
      </c>
      <c r="D28" s="880">
        <v>100.7244</v>
      </c>
      <c r="E28" s="276">
        <v>0.10278</v>
      </c>
      <c r="F28" s="277"/>
      <c r="G28" s="278" t="s">
        <v>508</v>
      </c>
    </row>
    <row r="29" spans="2:7" ht="23.4" customHeight="1">
      <c r="B29" s="275">
        <f t="shared" si="0"/>
        <v>21</v>
      </c>
      <c r="C29" s="888" t="s">
        <v>903</v>
      </c>
      <c r="D29" s="880">
        <v>136.22</v>
      </c>
      <c r="E29" s="276">
        <v>0.13900000000000001</v>
      </c>
      <c r="F29" s="277"/>
      <c r="G29" s="278" t="s">
        <v>367</v>
      </c>
    </row>
    <row r="30" spans="2:7" ht="23.4" customHeight="1">
      <c r="B30" s="275">
        <f t="shared" si="0"/>
        <v>22</v>
      </c>
      <c r="C30" s="427" t="s">
        <v>987</v>
      </c>
      <c r="D30" s="880"/>
      <c r="E30" s="279">
        <v>3.0000000000000001E-3</v>
      </c>
      <c r="F30" s="277">
        <v>2</v>
      </c>
      <c r="G30" s="278" t="s">
        <v>422</v>
      </c>
    </row>
    <row r="31" spans="2:7" ht="23.4" customHeight="1">
      <c r="B31" s="275">
        <f t="shared" si="0"/>
        <v>23</v>
      </c>
      <c r="C31" s="888" t="s">
        <v>725</v>
      </c>
      <c r="D31" s="880">
        <v>61.74</v>
      </c>
      <c r="E31" s="276">
        <v>6.3E-2</v>
      </c>
      <c r="F31" s="277">
        <v>1</v>
      </c>
      <c r="G31" s="278" t="s">
        <v>585</v>
      </c>
    </row>
    <row r="32" spans="2:7" ht="23.4" customHeight="1">
      <c r="B32" s="275">
        <f t="shared" si="0"/>
        <v>24</v>
      </c>
      <c r="C32" s="427" t="s">
        <v>904</v>
      </c>
      <c r="D32" s="880"/>
      <c r="E32" s="279">
        <v>2E-3</v>
      </c>
      <c r="F32" s="277"/>
      <c r="G32" s="278" t="s">
        <v>360</v>
      </c>
    </row>
    <row r="33" spans="2:7" s="32" customFormat="1" ht="23.4" customHeight="1">
      <c r="B33" s="275">
        <f t="shared" si="0"/>
        <v>25</v>
      </c>
      <c r="C33" s="427" t="s">
        <v>905</v>
      </c>
      <c r="D33" s="880"/>
      <c r="E33" s="279">
        <v>0.01</v>
      </c>
      <c r="F33" s="277">
        <v>3</v>
      </c>
      <c r="G33" s="432" t="s">
        <v>427</v>
      </c>
    </row>
    <row r="34" spans="2:7" s="32" customFormat="1" ht="23.4" customHeight="1">
      <c r="B34" s="275">
        <f t="shared" si="0"/>
        <v>26</v>
      </c>
      <c r="C34" s="427" t="s">
        <v>906</v>
      </c>
      <c r="D34" s="880"/>
      <c r="E34" s="276">
        <v>1.5E-3</v>
      </c>
      <c r="F34" s="277"/>
      <c r="G34" s="278" t="s">
        <v>552</v>
      </c>
    </row>
    <row r="35" spans="2:7" ht="23.4" customHeight="1">
      <c r="B35" s="275">
        <f t="shared" si="0"/>
        <v>27</v>
      </c>
      <c r="C35" s="427" t="s">
        <v>908</v>
      </c>
      <c r="D35" s="880"/>
      <c r="E35" s="276">
        <v>6.0999999999999999E-2</v>
      </c>
      <c r="F35" s="277"/>
      <c r="G35" s="278" t="s">
        <v>552</v>
      </c>
    </row>
    <row r="36" spans="2:7" ht="23.4" customHeight="1">
      <c r="B36" s="275">
        <f t="shared" si="0"/>
        <v>28</v>
      </c>
      <c r="C36" s="888" t="s">
        <v>907</v>
      </c>
      <c r="D36" s="880">
        <v>152.88</v>
      </c>
      <c r="E36" s="279">
        <v>0.156</v>
      </c>
      <c r="F36" s="277">
        <v>2</v>
      </c>
      <c r="G36" s="278" t="s">
        <v>409</v>
      </c>
    </row>
    <row r="37" spans="2:7" ht="23.4" customHeight="1">
      <c r="B37" s="275">
        <f t="shared" si="0"/>
        <v>29</v>
      </c>
      <c r="C37" s="427" t="s">
        <v>909</v>
      </c>
      <c r="D37" s="880"/>
      <c r="E37" s="276">
        <v>0.14499999999999999</v>
      </c>
      <c r="F37" s="277"/>
      <c r="G37" s="278" t="s">
        <v>575</v>
      </c>
    </row>
    <row r="38" spans="2:7" ht="23.4" customHeight="1">
      <c r="B38" s="275">
        <f t="shared" si="0"/>
        <v>30</v>
      </c>
      <c r="C38" s="427" t="s">
        <v>910</v>
      </c>
      <c r="D38" s="880"/>
      <c r="E38" s="276">
        <v>5.8000000000000003E-2</v>
      </c>
      <c r="F38" s="277"/>
      <c r="G38" s="278" t="s">
        <v>552</v>
      </c>
    </row>
    <row r="39" spans="2:7" ht="23.4" customHeight="1">
      <c r="B39" s="275">
        <f t="shared" si="0"/>
        <v>31</v>
      </c>
      <c r="C39" s="427" t="s">
        <v>911</v>
      </c>
      <c r="D39" s="880"/>
      <c r="E39" s="279">
        <v>5.0000000000000001E-3</v>
      </c>
      <c r="F39" s="277"/>
      <c r="G39" s="311" t="s">
        <v>353</v>
      </c>
    </row>
    <row r="40" spans="2:7" ht="23.4" customHeight="1">
      <c r="B40" s="275">
        <f t="shared" si="0"/>
        <v>32</v>
      </c>
      <c r="C40" s="427" t="s">
        <v>912</v>
      </c>
      <c r="D40" s="880"/>
      <c r="E40" s="276">
        <v>7.0000000000000001E-3</v>
      </c>
      <c r="F40" s="277">
        <v>2</v>
      </c>
      <c r="G40" s="278" t="s">
        <v>988</v>
      </c>
    </row>
    <row r="41" spans="2:7" ht="23.4" customHeight="1">
      <c r="B41" s="275">
        <f t="shared" si="0"/>
        <v>33</v>
      </c>
      <c r="C41" s="427" t="s">
        <v>913</v>
      </c>
      <c r="D41" s="880"/>
      <c r="E41" s="276">
        <v>5.0000000000000001E-4</v>
      </c>
      <c r="F41" s="277"/>
      <c r="G41" s="278" t="s">
        <v>546</v>
      </c>
    </row>
    <row r="42" spans="2:7" ht="23.4" customHeight="1">
      <c r="B42" s="275">
        <f t="shared" si="0"/>
        <v>34</v>
      </c>
      <c r="C42" s="427" t="s">
        <v>914</v>
      </c>
      <c r="D42" s="880"/>
      <c r="E42" s="276">
        <v>1.4999999999999999E-2</v>
      </c>
      <c r="F42" s="277"/>
      <c r="G42" s="278" t="s">
        <v>357</v>
      </c>
    </row>
    <row r="43" spans="2:7" ht="23.4" customHeight="1">
      <c r="B43" s="275">
        <f t="shared" si="0"/>
        <v>35</v>
      </c>
      <c r="C43" s="427" t="s">
        <v>915</v>
      </c>
      <c r="D43" s="880"/>
      <c r="E43" s="279">
        <v>1.4999999999999999E-2</v>
      </c>
      <c r="F43" s="277"/>
      <c r="G43" s="278" t="s">
        <v>412</v>
      </c>
    </row>
    <row r="44" spans="2:7" ht="23.4" customHeight="1">
      <c r="B44" s="275">
        <f t="shared" si="0"/>
        <v>36</v>
      </c>
      <c r="C44" s="427" t="s">
        <v>916</v>
      </c>
      <c r="D44" s="880"/>
      <c r="E44" s="276">
        <v>0.03</v>
      </c>
      <c r="F44" s="277"/>
      <c r="G44" s="278" t="s">
        <v>412</v>
      </c>
    </row>
    <row r="45" spans="2:7" ht="23.4" customHeight="1">
      <c r="B45" s="275">
        <f t="shared" si="0"/>
        <v>37</v>
      </c>
      <c r="C45" s="427" t="s">
        <v>917</v>
      </c>
      <c r="D45" s="880"/>
      <c r="E45" s="279">
        <v>2E-3</v>
      </c>
      <c r="F45" s="277"/>
      <c r="G45" s="278" t="s">
        <v>410</v>
      </c>
    </row>
    <row r="46" spans="2:7" s="32" customFormat="1" ht="23.4" customHeight="1">
      <c r="B46" s="275">
        <f t="shared" si="0"/>
        <v>38</v>
      </c>
      <c r="C46" s="426" t="s">
        <v>934</v>
      </c>
      <c r="D46" s="880"/>
      <c r="E46" s="276">
        <v>0.01</v>
      </c>
      <c r="F46" s="277"/>
      <c r="G46" s="278" t="s">
        <v>604</v>
      </c>
    </row>
    <row r="47" spans="2:7" s="32" customFormat="1" ht="23.4" customHeight="1">
      <c r="B47" s="275">
        <f t="shared" si="0"/>
        <v>39</v>
      </c>
      <c r="C47" s="426" t="s">
        <v>935</v>
      </c>
      <c r="D47" s="880"/>
      <c r="E47" s="276">
        <v>6.0000000000000001E-3</v>
      </c>
      <c r="F47" s="277"/>
      <c r="G47" s="278" t="s">
        <v>989</v>
      </c>
    </row>
    <row r="48" spans="2:7" s="32" customFormat="1" ht="23.4" customHeight="1">
      <c r="B48" s="275">
        <f t="shared" si="0"/>
        <v>40</v>
      </c>
      <c r="C48" s="427" t="s">
        <v>983</v>
      </c>
      <c r="D48" s="880"/>
      <c r="E48" s="279">
        <v>2E-3</v>
      </c>
      <c r="F48" s="277"/>
      <c r="G48" s="278" t="s">
        <v>521</v>
      </c>
    </row>
    <row r="49" spans="2:7" ht="23.4" customHeight="1">
      <c r="B49" s="275">
        <f t="shared" si="0"/>
        <v>41</v>
      </c>
      <c r="C49" s="427" t="s">
        <v>990</v>
      </c>
      <c r="D49" s="880"/>
      <c r="E49" s="279">
        <v>0.01</v>
      </c>
      <c r="F49" s="277"/>
      <c r="G49" s="278" t="s">
        <v>360</v>
      </c>
    </row>
    <row r="50" spans="2:7" ht="23.4" customHeight="1">
      <c r="B50" s="275">
        <f t="shared" si="0"/>
        <v>42</v>
      </c>
      <c r="C50" s="427" t="s">
        <v>991</v>
      </c>
      <c r="D50" s="880"/>
      <c r="E50" s="276">
        <v>6.0000000000000001E-3</v>
      </c>
      <c r="F50" s="277">
        <v>3</v>
      </c>
      <c r="G50" s="278" t="s">
        <v>526</v>
      </c>
    </row>
    <row r="51" spans="2:7" ht="23.4" customHeight="1">
      <c r="B51" s="275">
        <f t="shared" si="0"/>
        <v>43</v>
      </c>
      <c r="C51" s="427" t="s">
        <v>992</v>
      </c>
      <c r="D51" s="880"/>
      <c r="E51" s="276">
        <v>0.02</v>
      </c>
      <c r="F51" s="277"/>
      <c r="G51" s="278" t="s">
        <v>993</v>
      </c>
    </row>
    <row r="52" spans="2:7" ht="23.4" customHeight="1">
      <c r="B52" s="275">
        <f t="shared" si="0"/>
        <v>44</v>
      </c>
      <c r="C52" s="427" t="s">
        <v>936</v>
      </c>
      <c r="D52" s="880"/>
      <c r="E52" s="279">
        <v>2.5000000000000001E-3</v>
      </c>
      <c r="F52" s="277">
        <v>1</v>
      </c>
      <c r="G52" s="278" t="s">
        <v>413</v>
      </c>
    </row>
    <row r="53" spans="2:7" ht="23.4" customHeight="1">
      <c r="B53" s="275">
        <f t="shared" si="0"/>
        <v>45</v>
      </c>
      <c r="C53" s="427" t="s">
        <v>937</v>
      </c>
      <c r="D53" s="880"/>
      <c r="E53" s="276">
        <v>6.0999999999999999E-2</v>
      </c>
      <c r="F53" s="277"/>
      <c r="G53" s="278" t="s">
        <v>552</v>
      </c>
    </row>
    <row r="54" spans="2:7" ht="23.4" customHeight="1">
      <c r="B54" s="275">
        <f t="shared" si="0"/>
        <v>46</v>
      </c>
      <c r="C54" s="427" t="s">
        <v>938</v>
      </c>
      <c r="D54" s="880"/>
      <c r="E54" s="438">
        <f>0.005+0.0105</f>
        <v>1.55E-2</v>
      </c>
      <c r="F54" s="277">
        <v>7</v>
      </c>
      <c r="G54" s="278" t="s">
        <v>565</v>
      </c>
    </row>
    <row r="55" spans="2:7" ht="23.4" customHeight="1">
      <c r="B55" s="275">
        <f t="shared" si="0"/>
        <v>47</v>
      </c>
      <c r="C55" s="426" t="s">
        <v>939</v>
      </c>
      <c r="D55" s="880"/>
      <c r="E55" s="279">
        <v>0.01</v>
      </c>
      <c r="F55" s="277"/>
      <c r="G55" s="278" t="s">
        <v>347</v>
      </c>
    </row>
    <row r="56" spans="2:7" ht="23.4" customHeight="1">
      <c r="B56" s="275">
        <f t="shared" si="0"/>
        <v>48</v>
      </c>
      <c r="C56" s="426" t="s">
        <v>872</v>
      </c>
      <c r="D56" s="880"/>
      <c r="E56" s="276">
        <v>1.5E-3</v>
      </c>
      <c r="F56" s="277"/>
      <c r="G56" s="278" t="s">
        <v>349</v>
      </c>
    </row>
    <row r="57" spans="2:7" ht="23.4" customHeight="1">
      <c r="B57" s="275">
        <f t="shared" si="0"/>
        <v>49</v>
      </c>
      <c r="C57" s="426" t="s">
        <v>940</v>
      </c>
      <c r="D57" s="880"/>
      <c r="E57" s="276">
        <v>5.0000000000000001E-4</v>
      </c>
      <c r="F57" s="277"/>
      <c r="G57" s="278" t="s">
        <v>357</v>
      </c>
    </row>
    <row r="58" spans="2:7" ht="23.4" customHeight="1">
      <c r="B58" s="275">
        <f t="shared" si="0"/>
        <v>50</v>
      </c>
      <c r="C58" s="427" t="s">
        <v>941</v>
      </c>
      <c r="D58" s="880"/>
      <c r="E58" s="279">
        <v>0.01</v>
      </c>
      <c r="F58" s="277"/>
      <c r="G58" s="278" t="s">
        <v>367</v>
      </c>
    </row>
    <row r="59" spans="2:7" ht="23.4" customHeight="1">
      <c r="B59" s="275">
        <f t="shared" si="0"/>
        <v>51</v>
      </c>
      <c r="C59" s="427" t="s">
        <v>942</v>
      </c>
      <c r="D59" s="880"/>
      <c r="E59" s="279">
        <v>2E-3</v>
      </c>
      <c r="F59" s="277"/>
      <c r="G59" s="433" t="s">
        <v>362</v>
      </c>
    </row>
    <row r="60" spans="2:7" ht="23.4" customHeight="1">
      <c r="B60" s="275">
        <f t="shared" si="0"/>
        <v>52</v>
      </c>
      <c r="C60" s="889" t="s">
        <v>727</v>
      </c>
      <c r="D60" s="880">
        <v>11.76</v>
      </c>
      <c r="E60" s="276">
        <v>1.2E-2</v>
      </c>
      <c r="F60" s="277">
        <v>2</v>
      </c>
      <c r="G60" s="278" t="s">
        <v>533</v>
      </c>
    </row>
    <row r="61" spans="2:7" ht="23.4" customHeight="1">
      <c r="B61" s="275">
        <f t="shared" si="0"/>
        <v>53</v>
      </c>
      <c r="C61" s="427" t="s">
        <v>943</v>
      </c>
      <c r="D61" s="880"/>
      <c r="E61" s="276">
        <v>1.4999999999999999E-2</v>
      </c>
      <c r="F61" s="277"/>
      <c r="G61" s="278" t="s">
        <v>363</v>
      </c>
    </row>
    <row r="62" spans="2:7" s="32" customFormat="1" ht="23.4" customHeight="1">
      <c r="B62" s="275">
        <f t="shared" si="0"/>
        <v>54</v>
      </c>
      <c r="C62" s="427" t="s">
        <v>944</v>
      </c>
      <c r="D62" s="880"/>
      <c r="E62" s="279">
        <v>0.14399999999999999</v>
      </c>
      <c r="F62" s="277">
        <v>1</v>
      </c>
      <c r="G62" s="278" t="s">
        <v>365</v>
      </c>
    </row>
    <row r="63" spans="2:7" s="32" customFormat="1" ht="23.4" customHeight="1">
      <c r="B63" s="275">
        <f t="shared" si="0"/>
        <v>55</v>
      </c>
      <c r="C63" s="427" t="s">
        <v>945</v>
      </c>
      <c r="D63" s="880"/>
      <c r="E63" s="276">
        <v>5.2999999999999999E-2</v>
      </c>
      <c r="F63" s="277"/>
      <c r="G63" s="278" t="s">
        <v>552</v>
      </c>
    </row>
    <row r="64" spans="2:7" s="32" customFormat="1" ht="23.4" customHeight="1">
      <c r="B64" s="275">
        <f t="shared" si="0"/>
        <v>56</v>
      </c>
      <c r="C64" s="427" t="s">
        <v>946</v>
      </c>
      <c r="D64" s="880"/>
      <c r="E64" s="276">
        <v>5.2999999999999999E-2</v>
      </c>
      <c r="F64" s="277"/>
      <c r="G64" s="278" t="s">
        <v>552</v>
      </c>
    </row>
    <row r="65" spans="2:7" s="32" customFormat="1" ht="23.4" customHeight="1">
      <c r="B65" s="275">
        <f t="shared" si="0"/>
        <v>57</v>
      </c>
      <c r="C65" s="426" t="s">
        <v>947</v>
      </c>
      <c r="D65" s="880"/>
      <c r="E65" s="276">
        <v>6.0000000000000001E-3</v>
      </c>
      <c r="F65" s="277"/>
      <c r="G65" s="278" t="s">
        <v>360</v>
      </c>
    </row>
    <row r="66" spans="2:7" s="32" customFormat="1" ht="23.4" customHeight="1">
      <c r="B66" s="275">
        <f t="shared" si="0"/>
        <v>58</v>
      </c>
      <c r="C66" s="426" t="s">
        <v>948</v>
      </c>
      <c r="D66" s="880"/>
      <c r="E66" s="279">
        <v>4.0000000000000001E-3</v>
      </c>
      <c r="F66" s="277"/>
      <c r="G66" s="278" t="s">
        <v>397</v>
      </c>
    </row>
    <row r="67" spans="2:7" ht="23.4" customHeight="1">
      <c r="B67" s="275">
        <f t="shared" si="0"/>
        <v>59</v>
      </c>
      <c r="C67" s="426" t="s">
        <v>949</v>
      </c>
      <c r="D67" s="880"/>
      <c r="E67" s="280">
        <v>0.01</v>
      </c>
      <c r="F67" s="277">
        <v>1</v>
      </c>
      <c r="G67" s="278" t="s">
        <v>510</v>
      </c>
    </row>
    <row r="68" spans="2:7" s="32" customFormat="1" ht="23.4" customHeight="1">
      <c r="B68" s="275">
        <f t="shared" si="0"/>
        <v>60</v>
      </c>
      <c r="C68" s="426" t="s">
        <v>950</v>
      </c>
      <c r="D68" s="880"/>
      <c r="E68" s="280">
        <v>6.0000000000000001E-3</v>
      </c>
      <c r="F68" s="277">
        <v>3</v>
      </c>
      <c r="G68" s="278" t="s">
        <v>511</v>
      </c>
    </row>
    <row r="69" spans="2:7" ht="23.4" customHeight="1">
      <c r="B69" s="275">
        <f t="shared" si="0"/>
        <v>61</v>
      </c>
      <c r="C69" s="890" t="s">
        <v>922</v>
      </c>
      <c r="D69" s="881">
        <v>12.74</v>
      </c>
      <c r="E69" s="279">
        <v>1.2500000000000001E-2</v>
      </c>
      <c r="F69" s="277">
        <v>5</v>
      </c>
      <c r="G69" s="278" t="s">
        <v>8</v>
      </c>
    </row>
    <row r="70" spans="2:7" ht="23.4" customHeight="1">
      <c r="B70" s="275">
        <f t="shared" si="0"/>
        <v>62</v>
      </c>
      <c r="C70" s="427" t="s">
        <v>923</v>
      </c>
      <c r="D70" s="880"/>
      <c r="E70" s="279">
        <v>5.0000000000000001E-3</v>
      </c>
      <c r="F70" s="277"/>
      <c r="G70" s="278" t="s">
        <v>474</v>
      </c>
    </row>
    <row r="71" spans="2:7" ht="23.4" customHeight="1">
      <c r="B71" s="275">
        <f t="shared" si="0"/>
        <v>63</v>
      </c>
      <c r="C71" s="426" t="s">
        <v>924</v>
      </c>
      <c r="D71" s="880"/>
      <c r="E71" s="280">
        <f>0.024+0.004</f>
        <v>2.8000000000000001E-2</v>
      </c>
      <c r="F71" s="277">
        <v>4</v>
      </c>
      <c r="G71" s="278" t="s">
        <v>444</v>
      </c>
    </row>
    <row r="72" spans="2:7" ht="23.4" customHeight="1">
      <c r="B72" s="275">
        <f t="shared" si="0"/>
        <v>64</v>
      </c>
      <c r="C72" s="426" t="s">
        <v>925</v>
      </c>
      <c r="D72" s="880"/>
      <c r="E72" s="279">
        <f>0.0025+0.024</f>
        <v>2.6499999999999999E-2</v>
      </c>
      <c r="F72" s="277">
        <v>4</v>
      </c>
      <c r="G72" s="278" t="s">
        <v>446</v>
      </c>
    </row>
    <row r="73" spans="2:7" ht="23.4" customHeight="1">
      <c r="B73" s="275">
        <f t="shared" si="0"/>
        <v>65</v>
      </c>
      <c r="C73" s="888" t="s">
        <v>918</v>
      </c>
      <c r="D73" s="880">
        <v>540.96</v>
      </c>
      <c r="E73" s="279">
        <v>0.54</v>
      </c>
      <c r="F73" s="277">
        <v>4</v>
      </c>
      <c r="G73" s="278" t="s">
        <v>469</v>
      </c>
    </row>
    <row r="74" spans="2:7" ht="23.4" customHeight="1">
      <c r="B74" s="275">
        <f t="shared" si="0"/>
        <v>66</v>
      </c>
      <c r="C74" s="888" t="s">
        <v>919</v>
      </c>
      <c r="D74" s="880">
        <v>87.807999999999993</v>
      </c>
      <c r="E74" s="279">
        <v>8.9599999999999999E-2</v>
      </c>
      <c r="F74" s="277"/>
      <c r="G74" s="278" t="s">
        <v>861</v>
      </c>
    </row>
    <row r="75" spans="2:7" ht="23.4" customHeight="1">
      <c r="B75" s="275">
        <f t="shared" si="0"/>
        <v>67</v>
      </c>
      <c r="C75" s="888" t="s">
        <v>920</v>
      </c>
      <c r="D75" s="880">
        <v>39.69</v>
      </c>
      <c r="E75" s="279">
        <v>4.0500000000000001E-2</v>
      </c>
      <c r="F75" s="277"/>
      <c r="G75" s="278" t="s">
        <v>861</v>
      </c>
    </row>
    <row r="76" spans="2:7" ht="23.4" customHeight="1">
      <c r="B76" s="275">
        <f t="shared" si="0"/>
        <v>68</v>
      </c>
      <c r="C76" s="888" t="s">
        <v>921</v>
      </c>
      <c r="D76" s="880">
        <v>55.173999999999999</v>
      </c>
      <c r="E76" s="279">
        <v>5.6300000000000003E-2</v>
      </c>
      <c r="F76" s="277"/>
      <c r="G76" s="278" t="s">
        <v>861</v>
      </c>
    </row>
    <row r="77" spans="2:7" ht="23.4" customHeight="1">
      <c r="B77" s="275">
        <f t="shared" si="0"/>
        <v>69</v>
      </c>
      <c r="C77" s="426" t="s">
        <v>926</v>
      </c>
      <c r="D77" s="880"/>
      <c r="E77" s="276">
        <f>24.7*6/1000</f>
        <v>0.1482</v>
      </c>
      <c r="F77" s="277"/>
      <c r="G77" s="278" t="s">
        <v>462</v>
      </c>
    </row>
    <row r="78" spans="2:7" s="32" customFormat="1" ht="23.4" customHeight="1">
      <c r="B78" s="275">
        <f t="shared" si="0"/>
        <v>70</v>
      </c>
      <c r="C78" s="888" t="s">
        <v>927</v>
      </c>
      <c r="D78" s="880"/>
      <c r="E78" s="279">
        <v>3.0000000000000001E-3</v>
      </c>
      <c r="F78" s="277">
        <v>1</v>
      </c>
      <c r="G78" s="278" t="s">
        <v>512</v>
      </c>
    </row>
    <row r="79" spans="2:7" ht="23.4" customHeight="1">
      <c r="B79" s="275">
        <f t="shared" si="0"/>
        <v>71</v>
      </c>
      <c r="C79" s="427" t="s">
        <v>927</v>
      </c>
      <c r="D79" s="880"/>
      <c r="E79" s="279">
        <v>3.0000000000000001E-3</v>
      </c>
      <c r="F79" s="277">
        <v>1</v>
      </c>
      <c r="G79" s="278" t="s">
        <v>513</v>
      </c>
    </row>
    <row r="80" spans="2:7" s="32" customFormat="1" ht="23.4" customHeight="1">
      <c r="B80" s="275">
        <f t="shared" si="0"/>
        <v>72</v>
      </c>
      <c r="C80" s="427" t="s">
        <v>928</v>
      </c>
      <c r="D80" s="880"/>
      <c r="E80" s="276">
        <f>0.02+0.006</f>
        <v>2.6000000000000002E-2</v>
      </c>
      <c r="F80" s="277"/>
      <c r="G80" s="278" t="s">
        <v>464</v>
      </c>
    </row>
    <row r="81" spans="2:7" s="32" customFormat="1" ht="23.4" customHeight="1">
      <c r="B81" s="275">
        <f t="shared" si="0"/>
        <v>73</v>
      </c>
      <c r="C81" s="427" t="s">
        <v>929</v>
      </c>
      <c r="D81" s="880"/>
      <c r="E81" s="279">
        <v>3.0000000000000001E-3</v>
      </c>
      <c r="F81" s="277">
        <v>2</v>
      </c>
      <c r="G81" s="278" t="s">
        <v>517</v>
      </c>
    </row>
    <row r="82" spans="2:7" s="32" customFormat="1" ht="23.4" customHeight="1">
      <c r="B82" s="275">
        <f t="shared" si="0"/>
        <v>74</v>
      </c>
      <c r="C82" s="427" t="s">
        <v>930</v>
      </c>
      <c r="D82" s="880"/>
      <c r="E82" s="276">
        <v>6.0000000000000001E-3</v>
      </c>
      <c r="F82" s="277">
        <v>2</v>
      </c>
      <c r="G82" s="278" t="s">
        <v>8</v>
      </c>
    </row>
    <row r="83" spans="2:7" s="32" customFormat="1" ht="23.4" customHeight="1">
      <c r="B83" s="275">
        <f t="shared" si="0"/>
        <v>75</v>
      </c>
      <c r="C83" s="888" t="s">
        <v>931</v>
      </c>
      <c r="D83" s="880">
        <v>84</v>
      </c>
      <c r="E83" s="276">
        <v>0.08</v>
      </c>
      <c r="F83" s="277"/>
      <c r="G83" s="278" t="s">
        <v>858</v>
      </c>
    </row>
    <row r="84" spans="2:7" ht="23.4" customHeight="1">
      <c r="B84" s="275">
        <f t="shared" si="0"/>
        <v>76</v>
      </c>
      <c r="C84" s="424" t="s">
        <v>932</v>
      </c>
      <c r="D84" s="880"/>
      <c r="E84" s="280">
        <v>2E-3</v>
      </c>
      <c r="F84" s="277"/>
      <c r="G84" s="278" t="s">
        <v>499</v>
      </c>
    </row>
    <row r="85" spans="2:7" ht="23.4" customHeight="1">
      <c r="B85" s="275">
        <f t="shared" si="0"/>
        <v>77</v>
      </c>
      <c r="C85" s="891" t="s">
        <v>933</v>
      </c>
      <c r="D85" s="880">
        <v>182.28</v>
      </c>
      <c r="E85" s="276">
        <v>0.186</v>
      </c>
      <c r="F85" s="277"/>
      <c r="G85" s="278" t="s">
        <v>552</v>
      </c>
    </row>
    <row r="86" spans="2:7" ht="23.4" customHeight="1">
      <c r="B86" s="275">
        <f t="shared" si="0"/>
        <v>78</v>
      </c>
      <c r="C86" s="888" t="s">
        <v>951</v>
      </c>
      <c r="D86" s="880">
        <v>93.1</v>
      </c>
      <c r="E86" s="276">
        <v>9.5000000000000001E-2</v>
      </c>
      <c r="F86" s="277"/>
      <c r="G86" s="278" t="s">
        <v>367</v>
      </c>
    </row>
    <row r="87" spans="2:7" ht="23.4" customHeight="1">
      <c r="B87" s="275">
        <f t="shared" si="0"/>
        <v>79</v>
      </c>
      <c r="C87" s="888" t="s">
        <v>952</v>
      </c>
      <c r="D87" s="880">
        <v>104.86</v>
      </c>
      <c r="E87" s="276">
        <v>0.107</v>
      </c>
      <c r="F87" s="277"/>
      <c r="G87" s="278" t="s">
        <v>857</v>
      </c>
    </row>
    <row r="88" spans="2:7" ht="23.4" customHeight="1">
      <c r="B88" s="275">
        <f t="shared" si="0"/>
        <v>80</v>
      </c>
      <c r="C88" s="426" t="s">
        <v>953</v>
      </c>
      <c r="D88" s="880"/>
      <c r="E88" s="279">
        <v>1E-3</v>
      </c>
      <c r="F88" s="277"/>
      <c r="G88" s="278" t="s">
        <v>8</v>
      </c>
    </row>
    <row r="89" spans="2:7" ht="23.4" customHeight="1">
      <c r="B89" s="275">
        <f t="shared" si="0"/>
        <v>81</v>
      </c>
      <c r="C89" s="426" t="s">
        <v>876</v>
      </c>
      <c r="D89" s="880"/>
      <c r="E89" s="276">
        <v>0.02</v>
      </c>
      <c r="F89" s="277"/>
      <c r="G89" s="278" t="s">
        <v>606</v>
      </c>
    </row>
    <row r="90" spans="2:7" ht="23.4" customHeight="1">
      <c r="B90" s="275">
        <f t="shared" si="0"/>
        <v>82</v>
      </c>
      <c r="C90" s="888" t="s">
        <v>740</v>
      </c>
      <c r="D90" s="880">
        <v>203.84</v>
      </c>
      <c r="E90" s="279">
        <v>0.20799999999999999</v>
      </c>
      <c r="F90" s="277"/>
      <c r="G90" s="278" t="s">
        <v>367</v>
      </c>
    </row>
    <row r="91" spans="2:7" ht="23.4" customHeight="1">
      <c r="B91" s="275">
        <f t="shared" si="0"/>
        <v>83</v>
      </c>
      <c r="C91" s="888" t="s">
        <v>741</v>
      </c>
      <c r="D91" s="880">
        <v>73.304000000000002</v>
      </c>
      <c r="E91" s="276">
        <v>7.4800000000000005E-2</v>
      </c>
      <c r="F91" s="277">
        <v>3</v>
      </c>
      <c r="G91" s="311" t="s">
        <v>475</v>
      </c>
    </row>
    <row r="92" spans="2:7" ht="23.4" customHeight="1">
      <c r="B92" s="275">
        <f t="shared" si="0"/>
        <v>84</v>
      </c>
      <c r="C92" s="888" t="s">
        <v>742</v>
      </c>
      <c r="D92" s="880">
        <v>84.084000000000003</v>
      </c>
      <c r="E92" s="279">
        <v>8.5800000000000001E-2</v>
      </c>
      <c r="F92" s="277">
        <v>1</v>
      </c>
      <c r="G92" s="278" t="s">
        <v>404</v>
      </c>
    </row>
    <row r="93" spans="2:7" s="32" customFormat="1" ht="23.4" customHeight="1">
      <c r="B93" s="275">
        <f t="shared" si="0"/>
        <v>85</v>
      </c>
      <c r="C93" s="877" t="s">
        <v>954</v>
      </c>
      <c r="D93" s="880"/>
      <c r="E93" s="279">
        <f>0.045+0.016</f>
        <v>6.0999999999999999E-2</v>
      </c>
      <c r="F93" s="277">
        <v>8</v>
      </c>
      <c r="G93" s="278" t="s">
        <v>994</v>
      </c>
    </row>
    <row r="94" spans="2:7" ht="23.4" customHeight="1">
      <c r="B94" s="275">
        <f t="shared" si="0"/>
        <v>86</v>
      </c>
      <c r="C94" s="427" t="s">
        <v>955</v>
      </c>
      <c r="D94" s="880"/>
      <c r="E94" s="279">
        <v>0.01</v>
      </c>
      <c r="F94" s="277"/>
      <c r="G94" s="278" t="s">
        <v>360</v>
      </c>
    </row>
    <row r="95" spans="2:7" ht="23.4" customHeight="1">
      <c r="B95" s="275">
        <f t="shared" si="0"/>
        <v>87</v>
      </c>
      <c r="C95" s="427" t="s">
        <v>877</v>
      </c>
      <c r="D95" s="880"/>
      <c r="E95" s="279">
        <f>0.015+0.01</f>
        <v>2.5000000000000001E-2</v>
      </c>
      <c r="F95" s="277">
        <v>3</v>
      </c>
      <c r="G95" s="278" t="s">
        <v>379</v>
      </c>
    </row>
    <row r="96" spans="2:7" s="32" customFormat="1" ht="23.4" customHeight="1">
      <c r="B96" s="275">
        <f t="shared" si="0"/>
        <v>88</v>
      </c>
      <c r="C96" s="889" t="s">
        <v>743</v>
      </c>
      <c r="D96" s="880">
        <v>95.353999999999999</v>
      </c>
      <c r="E96" s="276">
        <v>9.7299999999999998E-2</v>
      </c>
      <c r="F96" s="277"/>
      <c r="G96" s="440" t="s">
        <v>995</v>
      </c>
    </row>
    <row r="97" spans="2:7" s="32" customFormat="1" ht="23.4" customHeight="1">
      <c r="B97" s="275">
        <f t="shared" ref="B97:B127" si="1">B96+1</f>
        <v>89</v>
      </c>
      <c r="C97" s="427" t="s">
        <v>956</v>
      </c>
      <c r="D97" s="880"/>
      <c r="E97" s="276">
        <v>0.02</v>
      </c>
      <c r="F97" s="277"/>
      <c r="G97" s="278" t="s">
        <v>367</v>
      </c>
    </row>
    <row r="98" spans="2:7" s="32" customFormat="1" ht="23.4" customHeight="1">
      <c r="B98" s="275">
        <f t="shared" si="1"/>
        <v>90</v>
      </c>
      <c r="C98" s="427" t="s">
        <v>952</v>
      </c>
      <c r="D98" s="880"/>
      <c r="E98" s="276">
        <f>0.09731+0.01</f>
        <v>0.10730999999999999</v>
      </c>
      <c r="F98" s="277"/>
      <c r="G98" s="311" t="s">
        <v>559</v>
      </c>
    </row>
    <row r="99" spans="2:7" s="32" customFormat="1" ht="23.4" customHeight="1">
      <c r="B99" s="275">
        <f t="shared" si="1"/>
        <v>91</v>
      </c>
      <c r="C99" s="426" t="s">
        <v>957</v>
      </c>
      <c r="D99" s="880"/>
      <c r="E99" s="276">
        <v>4.0000000000000001E-3</v>
      </c>
      <c r="F99" s="277"/>
      <c r="G99" s="278" t="s">
        <v>496</v>
      </c>
    </row>
    <row r="100" spans="2:7" s="32" customFormat="1" ht="23.4" customHeight="1">
      <c r="B100" s="275">
        <f t="shared" si="1"/>
        <v>92</v>
      </c>
      <c r="C100" s="889" t="s">
        <v>744</v>
      </c>
      <c r="D100" s="880">
        <v>47.25</v>
      </c>
      <c r="E100" s="279">
        <v>4.4999999999999998E-2</v>
      </c>
      <c r="F100" s="277"/>
      <c r="G100" s="278" t="s">
        <v>859</v>
      </c>
    </row>
    <row r="101" spans="2:7" s="32" customFormat="1" ht="23.4" customHeight="1">
      <c r="B101" s="275">
        <f t="shared" si="1"/>
        <v>93</v>
      </c>
      <c r="C101" s="427" t="s">
        <v>958</v>
      </c>
      <c r="D101" s="880"/>
      <c r="E101" s="276">
        <v>8.2000000000000003E-2</v>
      </c>
      <c r="F101" s="277"/>
      <c r="G101" s="278" t="s">
        <v>552</v>
      </c>
    </row>
    <row r="102" spans="2:7" s="32" customFormat="1" ht="23.4" customHeight="1">
      <c r="B102" s="275">
        <f t="shared" si="1"/>
        <v>94</v>
      </c>
      <c r="C102" s="427" t="s">
        <v>959</v>
      </c>
      <c r="D102" s="880"/>
      <c r="E102" s="276">
        <v>9.2999999999999999E-2</v>
      </c>
      <c r="F102" s="277"/>
      <c r="G102" s="278" t="s">
        <v>552</v>
      </c>
    </row>
    <row r="103" spans="2:7" s="32" customFormat="1" ht="23.4" customHeight="1">
      <c r="B103" s="275">
        <f t="shared" si="1"/>
        <v>95</v>
      </c>
      <c r="C103" s="427" t="s">
        <v>960</v>
      </c>
      <c r="D103" s="880"/>
      <c r="E103" s="279">
        <v>6.4500000000000002E-2</v>
      </c>
      <c r="F103" s="277"/>
      <c r="G103" s="278" t="s">
        <v>338</v>
      </c>
    </row>
    <row r="104" spans="2:7" s="32" customFormat="1" ht="23.4" customHeight="1">
      <c r="B104" s="275">
        <f t="shared" si="1"/>
        <v>96</v>
      </c>
      <c r="C104" s="889" t="s">
        <v>745</v>
      </c>
      <c r="D104" s="880">
        <v>9.8000000000000007</v>
      </c>
      <c r="E104" s="279">
        <v>0.01</v>
      </c>
      <c r="F104" s="277"/>
      <c r="G104" s="278" t="s">
        <v>856</v>
      </c>
    </row>
    <row r="105" spans="2:7" s="32" customFormat="1" ht="23.4" customHeight="1">
      <c r="B105" s="275">
        <f t="shared" si="1"/>
        <v>97</v>
      </c>
      <c r="C105" s="427" t="s">
        <v>961</v>
      </c>
      <c r="D105" s="880"/>
      <c r="E105" s="279">
        <v>3.0000000000000001E-3</v>
      </c>
      <c r="F105" s="277"/>
      <c r="G105" s="311" t="s">
        <v>347</v>
      </c>
    </row>
    <row r="106" spans="2:7" s="32" customFormat="1" ht="23.4" customHeight="1">
      <c r="B106" s="275">
        <f t="shared" si="1"/>
        <v>98</v>
      </c>
      <c r="C106" s="427" t="s">
        <v>962</v>
      </c>
      <c r="D106" s="880"/>
      <c r="E106" s="279">
        <v>2E-3</v>
      </c>
      <c r="F106" s="277"/>
      <c r="G106" s="278" t="s">
        <v>360</v>
      </c>
    </row>
    <row r="107" spans="2:7" s="32" customFormat="1" ht="23.4" customHeight="1">
      <c r="B107" s="275">
        <f t="shared" si="1"/>
        <v>99</v>
      </c>
      <c r="C107" s="427" t="s">
        <v>963</v>
      </c>
      <c r="D107" s="880"/>
      <c r="E107" s="279">
        <v>0.16300000000000001</v>
      </c>
      <c r="F107" s="277"/>
      <c r="G107" s="278" t="s">
        <v>355</v>
      </c>
    </row>
    <row r="108" spans="2:7" s="32" customFormat="1" ht="23.4" customHeight="1">
      <c r="B108" s="275">
        <f t="shared" si="1"/>
        <v>100</v>
      </c>
      <c r="C108" s="888" t="s">
        <v>964</v>
      </c>
      <c r="D108" s="880">
        <v>92.61</v>
      </c>
      <c r="E108" s="279">
        <v>9.4500000000000001E-2</v>
      </c>
      <c r="F108" s="277"/>
      <c r="G108" s="278" t="s">
        <v>847</v>
      </c>
    </row>
    <row r="109" spans="2:7" s="32" customFormat="1" ht="23.4" customHeight="1">
      <c r="B109" s="275">
        <f t="shared" si="1"/>
        <v>101</v>
      </c>
      <c r="C109" s="888" t="s">
        <v>747</v>
      </c>
      <c r="D109" s="880">
        <v>302.82</v>
      </c>
      <c r="E109" s="279">
        <v>0.309</v>
      </c>
      <c r="F109" s="277"/>
      <c r="G109" s="278" t="s">
        <v>848</v>
      </c>
    </row>
    <row r="110" spans="2:7" s="32" customFormat="1" ht="23.4" customHeight="1">
      <c r="B110" s="275">
        <f t="shared" si="1"/>
        <v>102</v>
      </c>
      <c r="C110" s="427" t="s">
        <v>879</v>
      </c>
      <c r="D110" s="880"/>
      <c r="E110" s="279">
        <v>0.01</v>
      </c>
      <c r="F110" s="277"/>
      <c r="G110" s="278" t="s">
        <v>483</v>
      </c>
    </row>
    <row r="111" spans="2:7" s="32" customFormat="1" ht="23.4" customHeight="1">
      <c r="B111" s="275">
        <f t="shared" si="1"/>
        <v>103</v>
      </c>
      <c r="C111" s="427" t="s">
        <v>965</v>
      </c>
      <c r="D111" s="880"/>
      <c r="E111" s="279">
        <v>8.2199999999999995E-2</v>
      </c>
      <c r="F111" s="277">
        <v>2</v>
      </c>
      <c r="G111" s="278" t="s">
        <v>488</v>
      </c>
    </row>
    <row r="112" spans="2:7" s="32" customFormat="1" ht="23.4" customHeight="1">
      <c r="B112" s="275">
        <f t="shared" si="1"/>
        <v>104</v>
      </c>
      <c r="C112" s="889" t="s">
        <v>966</v>
      </c>
      <c r="D112" s="880">
        <v>155.40000000000003</v>
      </c>
      <c r="E112" s="276">
        <v>0.14800000000000002</v>
      </c>
      <c r="F112" s="277"/>
      <c r="G112" s="278" t="s">
        <v>855</v>
      </c>
    </row>
    <row r="113" spans="2:7" s="32" customFormat="1" ht="23.4" customHeight="1">
      <c r="B113" s="275">
        <f t="shared" si="1"/>
        <v>105</v>
      </c>
      <c r="C113" s="426" t="s">
        <v>967</v>
      </c>
      <c r="D113" s="880"/>
      <c r="E113" s="276">
        <v>4.0000000000000001E-3</v>
      </c>
      <c r="F113" s="277">
        <v>1</v>
      </c>
      <c r="G113" s="278" t="s">
        <v>465</v>
      </c>
    </row>
    <row r="114" spans="2:7" s="32" customFormat="1" ht="23.4" customHeight="1">
      <c r="B114" s="275">
        <f t="shared" si="1"/>
        <v>106</v>
      </c>
      <c r="C114" s="888" t="s">
        <v>968</v>
      </c>
      <c r="D114" s="880">
        <v>138.17999999999998</v>
      </c>
      <c r="E114" s="279">
        <v>0.14099999999999999</v>
      </c>
      <c r="F114" s="277">
        <v>1</v>
      </c>
      <c r="G114" s="278" t="s">
        <v>854</v>
      </c>
    </row>
    <row r="115" spans="2:7" s="32" customFormat="1" ht="23.4" customHeight="1">
      <c r="B115" s="275">
        <f t="shared" si="1"/>
        <v>107</v>
      </c>
      <c r="C115" s="888" t="s">
        <v>969</v>
      </c>
      <c r="D115" s="880">
        <v>113.288</v>
      </c>
      <c r="E115" s="276">
        <v>0.11559999999999999</v>
      </c>
      <c r="F115" s="277"/>
      <c r="G115" s="278" t="s">
        <v>853</v>
      </c>
    </row>
    <row r="116" spans="2:7" s="32" customFormat="1" ht="23.4" customHeight="1">
      <c r="B116" s="275">
        <f t="shared" si="1"/>
        <v>108</v>
      </c>
      <c r="C116" s="427" t="s">
        <v>885</v>
      </c>
      <c r="D116" s="880"/>
      <c r="E116" s="276">
        <v>1.5E-3</v>
      </c>
      <c r="F116" s="277"/>
      <c r="G116" s="278" t="s">
        <v>338</v>
      </c>
    </row>
    <row r="117" spans="2:7" s="32" customFormat="1" ht="23.4" customHeight="1">
      <c r="B117" s="275">
        <f t="shared" si="1"/>
        <v>109</v>
      </c>
      <c r="C117" s="427" t="s">
        <v>971</v>
      </c>
      <c r="D117" s="880"/>
      <c r="E117" s="276">
        <v>8.9999999999999993E-3</v>
      </c>
      <c r="F117" s="277">
        <v>3</v>
      </c>
      <c r="G117" s="278" t="s">
        <v>607</v>
      </c>
    </row>
    <row r="118" spans="2:7" s="32" customFormat="1" ht="23.4" customHeight="1">
      <c r="B118" s="275">
        <f t="shared" si="1"/>
        <v>110</v>
      </c>
      <c r="C118" s="427" t="s">
        <v>970</v>
      </c>
      <c r="D118" s="880"/>
      <c r="E118" s="279">
        <v>0.153</v>
      </c>
      <c r="F118" s="277">
        <v>2</v>
      </c>
      <c r="G118" s="278" t="s">
        <v>454</v>
      </c>
    </row>
    <row r="119" spans="2:7" s="32" customFormat="1" ht="23.4" customHeight="1">
      <c r="B119" s="275">
        <f t="shared" si="1"/>
        <v>111</v>
      </c>
      <c r="C119" s="427" t="s">
        <v>886</v>
      </c>
      <c r="D119" s="880"/>
      <c r="E119" s="276">
        <f>0.003+0.005</f>
        <v>8.0000000000000002E-3</v>
      </c>
      <c r="F119" s="277"/>
      <c r="G119" s="278" t="s">
        <v>385</v>
      </c>
    </row>
    <row r="120" spans="2:7" s="32" customFormat="1" ht="23.4" customHeight="1">
      <c r="B120" s="275">
        <f t="shared" si="1"/>
        <v>112</v>
      </c>
      <c r="C120" s="426" t="s">
        <v>973</v>
      </c>
      <c r="D120" s="880"/>
      <c r="E120" s="279">
        <v>3.2000000000000001E-2</v>
      </c>
      <c r="F120" s="277">
        <v>1</v>
      </c>
      <c r="G120" s="278" t="s">
        <v>388</v>
      </c>
    </row>
    <row r="121" spans="2:7" s="32" customFormat="1" ht="23.4" customHeight="1">
      <c r="B121" s="275">
        <f t="shared" si="1"/>
        <v>113</v>
      </c>
      <c r="C121" s="426" t="s">
        <v>974</v>
      </c>
      <c r="D121" s="880"/>
      <c r="E121" s="276">
        <v>3.5000000000000003E-2</v>
      </c>
      <c r="F121" s="277"/>
      <c r="G121" s="278" t="s">
        <v>390</v>
      </c>
    </row>
    <row r="122" spans="2:7" s="32" customFormat="1" ht="23.4" customHeight="1">
      <c r="B122" s="275">
        <f t="shared" si="1"/>
        <v>114</v>
      </c>
      <c r="C122" s="426" t="s">
        <v>975</v>
      </c>
      <c r="D122" s="880"/>
      <c r="E122" s="276">
        <f>0.006+0.006</f>
        <v>1.2E-2</v>
      </c>
      <c r="F122" s="277"/>
      <c r="G122" s="278" t="s">
        <v>393</v>
      </c>
    </row>
    <row r="123" spans="2:7" s="32" customFormat="1" ht="23.4" customHeight="1">
      <c r="B123" s="275">
        <f t="shared" si="1"/>
        <v>115</v>
      </c>
      <c r="C123" s="426" t="s">
        <v>972</v>
      </c>
      <c r="D123" s="880"/>
      <c r="E123" s="279">
        <v>7.4999999999999997E-3</v>
      </c>
      <c r="F123" s="277">
        <v>5</v>
      </c>
      <c r="G123" s="278" t="s">
        <v>439</v>
      </c>
    </row>
    <row r="124" spans="2:7" s="32" customFormat="1" ht="23.4" customHeight="1">
      <c r="B124" s="275">
        <f t="shared" si="1"/>
        <v>116</v>
      </c>
      <c r="C124" s="888" t="s">
        <v>976</v>
      </c>
      <c r="D124" s="880">
        <v>98</v>
      </c>
      <c r="E124" s="279">
        <v>0.1</v>
      </c>
      <c r="F124" s="277"/>
      <c r="G124" s="414" t="s">
        <v>851</v>
      </c>
    </row>
    <row r="125" spans="2:7" s="32" customFormat="1" ht="23.4" customHeight="1">
      <c r="B125" s="275">
        <f t="shared" si="1"/>
        <v>117</v>
      </c>
      <c r="C125" s="426" t="s">
        <v>977</v>
      </c>
      <c r="D125" s="880"/>
      <c r="E125" s="276">
        <v>2E-3</v>
      </c>
      <c r="F125" s="277"/>
      <c r="G125" s="278" t="s">
        <v>852</v>
      </c>
    </row>
    <row r="126" spans="2:7" s="32" customFormat="1" ht="23.4" customHeight="1">
      <c r="B126" s="275">
        <f t="shared" si="1"/>
        <v>118</v>
      </c>
      <c r="C126" s="889" t="s">
        <v>979</v>
      </c>
      <c r="D126" s="880">
        <v>208.2304</v>
      </c>
      <c r="E126" s="276">
        <v>0.21248</v>
      </c>
      <c r="F126" s="277"/>
      <c r="G126" s="278" t="s">
        <v>390</v>
      </c>
    </row>
    <row r="127" spans="2:7" s="32" customFormat="1" ht="23.4" customHeight="1" thickBot="1">
      <c r="B127" s="275">
        <f t="shared" si="1"/>
        <v>119</v>
      </c>
      <c r="C127" s="889" t="s">
        <v>978</v>
      </c>
      <c r="D127" s="880">
        <v>164.79679999999999</v>
      </c>
      <c r="E127" s="276">
        <v>0.16816</v>
      </c>
      <c r="F127" s="277"/>
      <c r="G127" s="278" t="s">
        <v>390</v>
      </c>
    </row>
    <row r="128" spans="2:7" ht="21.6" customHeight="1" thickBot="1">
      <c r="B128" s="714"/>
      <c r="C128" s="715"/>
      <c r="D128" s="284"/>
      <c r="E128" s="285"/>
      <c r="F128" s="286"/>
      <c r="G128" s="287"/>
    </row>
    <row r="130" spans="3:3">
      <c r="C130" s="892" t="s">
        <v>302</v>
      </c>
    </row>
    <row r="131" spans="3:3">
      <c r="C131" s="33" t="s">
        <v>841</v>
      </c>
    </row>
  </sheetData>
  <autoFilter ref="D5:G7" xr:uid="{A39596E3-7CC1-48AE-88D2-648E7C435109}"/>
  <sortState xmlns:xlrd2="http://schemas.microsoft.com/office/spreadsheetml/2017/richdata2" ref="C9:G127">
    <sortCondition ref="C9:C127"/>
  </sortState>
  <mergeCells count="7">
    <mergeCell ref="E4:G4"/>
    <mergeCell ref="B128:C128"/>
    <mergeCell ref="B3:B8"/>
    <mergeCell ref="C3:C8"/>
    <mergeCell ref="E3:G3"/>
    <mergeCell ref="G5:G7"/>
    <mergeCell ref="D3:D6"/>
  </mergeCells>
  <phoneticPr fontId="57" type="noConversion"/>
  <printOptions horizontalCentered="1"/>
  <pageMargins left="0.23622047244094491" right="3.937007874015748E-2" top="0.15748031496062992" bottom="0.15748031496062992" header="0" footer="0"/>
  <pageSetup paperSize="9" scale="68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ABE9F-9F77-4165-853A-8706B511DF87}">
  <sheetPr>
    <tabColor rgb="FFFFFF00"/>
    <pageSetUpPr fitToPage="1"/>
  </sheetPr>
  <dimension ref="B1:AG115"/>
  <sheetViews>
    <sheetView zoomScale="90" zoomScaleNormal="90" workbookViewId="0">
      <pane xSplit="8" ySplit="8" topLeftCell="I83" activePane="bottomRight" state="frozen"/>
      <selection pane="topRight" activeCell="M1" sqref="M1"/>
      <selection pane="bottomLeft" activeCell="A9" sqref="A9"/>
      <selection pane="bottomRight" activeCell="C114" sqref="C114:C115"/>
    </sheetView>
  </sheetViews>
  <sheetFormatPr defaultColWidth="8.88671875" defaultRowHeight="13.2"/>
  <cols>
    <col min="1" max="1" width="3" customWidth="1"/>
    <col min="2" max="2" width="6.33203125" customWidth="1"/>
    <col min="3" max="3" width="36" customWidth="1"/>
    <col min="4" max="4" width="7.44140625" customWidth="1"/>
    <col min="5" max="5" width="10.33203125" customWidth="1"/>
    <col min="6" max="7" width="8.88671875" customWidth="1"/>
    <col min="8" max="8" width="35.77734375" customWidth="1"/>
  </cols>
  <sheetData>
    <row r="1" spans="2:8">
      <c r="C1" t="s">
        <v>243</v>
      </c>
    </row>
    <row r="2" spans="2:8" ht="23.4" customHeight="1" thickBot="1">
      <c r="C2" s="141" t="s">
        <v>310</v>
      </c>
    </row>
    <row r="3" spans="2:8" ht="13.8" thickBot="1">
      <c r="B3" s="730" t="s">
        <v>227</v>
      </c>
      <c r="C3" s="730" t="s">
        <v>137</v>
      </c>
      <c r="D3" s="733" t="s">
        <v>100</v>
      </c>
      <c r="E3" s="734"/>
      <c r="F3" s="734"/>
      <c r="G3" s="734"/>
      <c r="H3" s="735"/>
    </row>
    <row r="4" spans="2:8" ht="13.95" customHeight="1" thickBot="1">
      <c r="B4" s="731"/>
      <c r="C4" s="731"/>
      <c r="D4" s="733" t="s">
        <v>101</v>
      </c>
      <c r="E4" s="734"/>
      <c r="F4" s="734"/>
      <c r="G4" s="734"/>
      <c r="H4" s="735"/>
    </row>
    <row r="5" spans="2:8" ht="28.8" customHeight="1">
      <c r="B5" s="731"/>
      <c r="C5" s="731"/>
      <c r="D5" s="727" t="s">
        <v>102</v>
      </c>
      <c r="E5" s="728"/>
      <c r="F5" s="729" t="s">
        <v>103</v>
      </c>
      <c r="G5" s="728"/>
      <c r="H5" s="905" t="s">
        <v>2</v>
      </c>
    </row>
    <row r="6" spans="2:8" ht="34.200000000000003" customHeight="1">
      <c r="B6" s="731"/>
      <c r="C6" s="731"/>
      <c r="D6" s="354" t="s">
        <v>104</v>
      </c>
      <c r="E6" s="355" t="s">
        <v>5</v>
      </c>
      <c r="F6" s="355" t="s">
        <v>104</v>
      </c>
      <c r="G6" s="355" t="s">
        <v>5</v>
      </c>
      <c r="H6" s="906"/>
    </row>
    <row r="7" spans="2:8" ht="13.8">
      <c r="B7" s="731"/>
      <c r="C7" s="731"/>
      <c r="D7" s="900">
        <f t="shared" ref="D7:G7" si="0">COUNT(D9:D109)</f>
        <v>52</v>
      </c>
      <c r="E7" s="901">
        <f t="shared" si="0"/>
        <v>52</v>
      </c>
      <c r="F7" s="901">
        <f t="shared" si="0"/>
        <v>45</v>
      </c>
      <c r="G7" s="901">
        <f t="shared" si="0"/>
        <v>45</v>
      </c>
      <c r="H7" s="906"/>
    </row>
    <row r="8" spans="2:8" ht="14.4" thickBot="1">
      <c r="B8" s="732"/>
      <c r="C8" s="732"/>
      <c r="D8" s="902">
        <f>SUM(D9:D109)</f>
        <v>189</v>
      </c>
      <c r="E8" s="904">
        <f t="shared" ref="E8:G8" si="1">SUM(E9:E109)</f>
        <v>0.50030000000000008</v>
      </c>
      <c r="F8" s="903">
        <f t="shared" si="1"/>
        <v>121</v>
      </c>
      <c r="G8" s="904">
        <f t="shared" si="1"/>
        <v>0.27272000000000007</v>
      </c>
      <c r="H8" s="907"/>
    </row>
    <row r="9" spans="2:8" ht="13.2" customHeight="1">
      <c r="B9" s="288">
        <f t="shared" ref="B9:B83" si="2">B8+1</f>
        <v>1</v>
      </c>
      <c r="C9" s="437" t="s">
        <v>209</v>
      </c>
      <c r="D9" s="289"/>
      <c r="E9" s="290"/>
      <c r="F9" s="291">
        <v>3</v>
      </c>
      <c r="G9" s="290">
        <v>7.7999999999999996E-3</v>
      </c>
      <c r="H9" s="908" t="s">
        <v>999</v>
      </c>
    </row>
    <row r="10" spans="2:8" ht="13.2" customHeight="1">
      <c r="B10" s="292">
        <f t="shared" si="2"/>
        <v>2</v>
      </c>
      <c r="C10" s="347" t="s">
        <v>611</v>
      </c>
      <c r="D10" s="294"/>
      <c r="E10" s="290"/>
      <c r="F10" s="296">
        <v>2</v>
      </c>
      <c r="G10" s="290">
        <v>4.0000000000000001E-3</v>
      </c>
      <c r="H10" s="909" t="s">
        <v>614</v>
      </c>
    </row>
    <row r="11" spans="2:8" ht="13.2" customHeight="1">
      <c r="B11" s="292">
        <f t="shared" si="2"/>
        <v>3</v>
      </c>
      <c r="C11" s="347" t="s">
        <v>47</v>
      </c>
      <c r="D11" s="294">
        <v>3</v>
      </c>
      <c r="E11" s="290">
        <v>3.5999999999999999E-3</v>
      </c>
      <c r="F11" s="295"/>
      <c r="G11" s="290"/>
      <c r="H11" s="909" t="s">
        <v>622</v>
      </c>
    </row>
    <row r="12" spans="2:8" ht="13.2" customHeight="1">
      <c r="B12" s="292">
        <f t="shared" si="2"/>
        <v>4</v>
      </c>
      <c r="C12" s="897" t="s">
        <v>718</v>
      </c>
      <c r="D12" s="294">
        <v>2</v>
      </c>
      <c r="E12" s="290">
        <v>6.0000000000000001E-3</v>
      </c>
      <c r="F12" s="295"/>
      <c r="G12" s="290"/>
      <c r="H12" s="909" t="s">
        <v>622</v>
      </c>
    </row>
    <row r="13" spans="2:8" ht="13.2" customHeight="1">
      <c r="B13" s="292">
        <f t="shared" si="2"/>
        <v>5</v>
      </c>
      <c r="C13" s="293" t="s">
        <v>48</v>
      </c>
      <c r="D13" s="294">
        <v>1</v>
      </c>
      <c r="E13" s="290">
        <v>2.5000000000000001E-3</v>
      </c>
      <c r="F13" s="295"/>
      <c r="G13" s="290"/>
      <c r="H13" s="909" t="s">
        <v>331</v>
      </c>
    </row>
    <row r="14" spans="2:8" ht="13.2" customHeight="1">
      <c r="B14" s="292">
        <f t="shared" si="2"/>
        <v>6</v>
      </c>
      <c r="C14" s="347" t="s">
        <v>626</v>
      </c>
      <c r="D14" s="294">
        <v>5</v>
      </c>
      <c r="E14" s="290">
        <v>1.4999999999999999E-2</v>
      </c>
      <c r="F14" s="295"/>
      <c r="G14" s="290"/>
      <c r="H14" s="909" t="s">
        <v>628</v>
      </c>
    </row>
    <row r="15" spans="2:8" s="32" customFormat="1" ht="13.2" customHeight="1">
      <c r="B15" s="292">
        <f t="shared" si="2"/>
        <v>7</v>
      </c>
      <c r="C15" s="293" t="s">
        <v>105</v>
      </c>
      <c r="D15" s="294"/>
      <c r="E15" s="290"/>
      <c r="F15" s="295">
        <v>3</v>
      </c>
      <c r="G15" s="290">
        <v>7.7999999999999996E-3</v>
      </c>
      <c r="H15" s="910" t="s">
        <v>1000</v>
      </c>
    </row>
    <row r="16" spans="2:8" s="32" customFormat="1" ht="13.2" customHeight="1">
      <c r="B16" s="292">
        <f t="shared" si="2"/>
        <v>8</v>
      </c>
      <c r="C16" s="347" t="s">
        <v>49</v>
      </c>
      <c r="D16" s="294">
        <v>1</v>
      </c>
      <c r="E16" s="290">
        <v>2E-3</v>
      </c>
      <c r="F16" s="295">
        <v>2</v>
      </c>
      <c r="G16" s="290">
        <v>5.0000000000000001E-3</v>
      </c>
      <c r="H16" s="909" t="s">
        <v>633</v>
      </c>
    </row>
    <row r="17" spans="2:8" ht="13.2" customHeight="1">
      <c r="B17" s="292">
        <f t="shared" si="2"/>
        <v>9</v>
      </c>
      <c r="C17" s="897" t="s">
        <v>719</v>
      </c>
      <c r="D17" s="294">
        <v>1</v>
      </c>
      <c r="E17" s="290">
        <v>2.5000000000000001E-3</v>
      </c>
      <c r="F17" s="295">
        <v>3</v>
      </c>
      <c r="G17" s="290">
        <v>7.6499999999999997E-3</v>
      </c>
      <c r="H17" s="909" t="s">
        <v>1001</v>
      </c>
    </row>
    <row r="18" spans="2:8" ht="13.2" customHeight="1">
      <c r="B18" s="292">
        <f t="shared" si="2"/>
        <v>10</v>
      </c>
      <c r="C18" s="347" t="s">
        <v>593</v>
      </c>
      <c r="D18" s="294">
        <v>3</v>
      </c>
      <c r="E18" s="290">
        <v>6.0000000000000001E-3</v>
      </c>
      <c r="F18" s="296"/>
      <c r="G18" s="290"/>
      <c r="H18" s="909"/>
    </row>
    <row r="19" spans="2:8" ht="13.2" customHeight="1">
      <c r="B19" s="292">
        <f t="shared" si="2"/>
        <v>11</v>
      </c>
      <c r="C19" s="347" t="s">
        <v>50</v>
      </c>
      <c r="D19" s="294">
        <v>5</v>
      </c>
      <c r="E19" s="290">
        <v>8.0000000000000002E-3</v>
      </c>
      <c r="F19" s="295">
        <v>3</v>
      </c>
      <c r="G19" s="290">
        <v>7.4999999999999997E-3</v>
      </c>
      <c r="H19" s="909" t="s">
        <v>601</v>
      </c>
    </row>
    <row r="20" spans="2:8" ht="13.2" customHeight="1">
      <c r="B20" s="292">
        <f t="shared" si="2"/>
        <v>12</v>
      </c>
      <c r="C20" s="347" t="s">
        <v>594</v>
      </c>
      <c r="D20" s="294">
        <v>3</v>
      </c>
      <c r="E20" s="290">
        <v>6.0000000000000001E-3</v>
      </c>
      <c r="F20" s="295">
        <v>1</v>
      </c>
      <c r="G20" s="290">
        <v>1E-3</v>
      </c>
      <c r="H20" s="909" t="s">
        <v>1002</v>
      </c>
    </row>
    <row r="21" spans="2:8" ht="13.2" customHeight="1">
      <c r="B21" s="292">
        <f t="shared" si="2"/>
        <v>13</v>
      </c>
      <c r="C21" s="293" t="s">
        <v>107</v>
      </c>
      <c r="D21" s="294"/>
      <c r="E21" s="290"/>
      <c r="F21" s="295">
        <v>1</v>
      </c>
      <c r="G21" s="290">
        <v>2E-3</v>
      </c>
      <c r="H21" s="909" t="s">
        <v>1003</v>
      </c>
    </row>
    <row r="22" spans="2:8" ht="13.2" customHeight="1">
      <c r="B22" s="292">
        <f t="shared" si="2"/>
        <v>14</v>
      </c>
      <c r="C22" s="293" t="s">
        <v>52</v>
      </c>
      <c r="D22" s="294"/>
      <c r="E22" s="290"/>
      <c r="F22" s="295">
        <v>2</v>
      </c>
      <c r="G22" s="290">
        <v>5.0000000000000001E-3</v>
      </c>
      <c r="H22" s="909" t="s">
        <v>372</v>
      </c>
    </row>
    <row r="23" spans="2:8" ht="13.2" customHeight="1">
      <c r="B23" s="292">
        <f t="shared" si="2"/>
        <v>15</v>
      </c>
      <c r="C23" s="897" t="s">
        <v>721</v>
      </c>
      <c r="D23" s="294"/>
      <c r="E23" s="290"/>
      <c r="F23" s="295">
        <v>3</v>
      </c>
      <c r="G23" s="290">
        <v>5.0000000000000001E-3</v>
      </c>
      <c r="H23" s="909" t="s">
        <v>636</v>
      </c>
    </row>
    <row r="24" spans="2:8" ht="13.2" customHeight="1">
      <c r="B24" s="292">
        <f t="shared" si="2"/>
        <v>16</v>
      </c>
      <c r="C24" s="293" t="s">
        <v>425</v>
      </c>
      <c r="D24" s="294"/>
      <c r="E24" s="290"/>
      <c r="F24" s="295">
        <v>1</v>
      </c>
      <c r="G24" s="290">
        <v>2.3E-3</v>
      </c>
      <c r="H24" s="909" t="s">
        <v>1004</v>
      </c>
    </row>
    <row r="25" spans="2:8" ht="13.2" customHeight="1">
      <c r="B25" s="292">
        <f t="shared" si="2"/>
        <v>17</v>
      </c>
      <c r="C25" s="293" t="s">
        <v>109</v>
      </c>
      <c r="D25" s="294"/>
      <c r="E25" s="290"/>
      <c r="F25" s="295">
        <v>2</v>
      </c>
      <c r="G25" s="290">
        <v>3.5999999999999999E-3</v>
      </c>
      <c r="H25" s="909" t="s">
        <v>591</v>
      </c>
    </row>
    <row r="26" spans="2:8" s="32" customFormat="1" ht="13.2" customHeight="1">
      <c r="B26" s="292">
        <f t="shared" si="2"/>
        <v>18</v>
      </c>
      <c r="C26" s="293" t="s">
        <v>54</v>
      </c>
      <c r="D26" s="294">
        <v>1</v>
      </c>
      <c r="E26" s="290">
        <v>2E-3</v>
      </c>
      <c r="F26" s="296"/>
      <c r="G26" s="290"/>
      <c r="H26" s="909" t="s">
        <v>592</v>
      </c>
    </row>
    <row r="27" spans="2:8" ht="13.2" customHeight="1">
      <c r="B27" s="292">
        <f t="shared" si="2"/>
        <v>19</v>
      </c>
      <c r="C27" s="897" t="s">
        <v>726</v>
      </c>
      <c r="D27" s="294"/>
      <c r="E27" s="290"/>
      <c r="F27" s="295">
        <v>2</v>
      </c>
      <c r="G27" s="290">
        <v>5.0000000000000001E-3</v>
      </c>
      <c r="H27" s="909" t="s">
        <v>408</v>
      </c>
    </row>
    <row r="28" spans="2:8" ht="12.6" customHeight="1">
      <c r="B28" s="292">
        <f t="shared" si="2"/>
        <v>20</v>
      </c>
      <c r="C28" s="347" t="s">
        <v>15</v>
      </c>
      <c r="D28" s="294">
        <v>1</v>
      </c>
      <c r="E28" s="290">
        <v>2.5000000000000001E-3</v>
      </c>
      <c r="F28" s="296"/>
      <c r="G28" s="290"/>
      <c r="H28" s="909" t="s">
        <v>574</v>
      </c>
    </row>
    <row r="29" spans="2:8" ht="13.2" customHeight="1">
      <c r="B29" s="292">
        <f t="shared" si="2"/>
        <v>21</v>
      </c>
      <c r="C29" s="293" t="s">
        <v>152</v>
      </c>
      <c r="D29" s="294"/>
      <c r="E29" s="290"/>
      <c r="F29" s="295">
        <v>2</v>
      </c>
      <c r="G29" s="290">
        <v>8.3999999999999995E-3</v>
      </c>
      <c r="H29" s="909" t="s">
        <v>354</v>
      </c>
    </row>
    <row r="30" spans="2:8" ht="13.2" customHeight="1">
      <c r="B30" s="292">
        <f t="shared" si="2"/>
        <v>22</v>
      </c>
      <c r="C30" s="293" t="s">
        <v>541</v>
      </c>
      <c r="D30" s="294"/>
      <c r="E30" s="290"/>
      <c r="F30" s="295">
        <v>5</v>
      </c>
      <c r="G30" s="290">
        <v>5.0000000000000001E-3</v>
      </c>
      <c r="H30" s="909" t="s">
        <v>543</v>
      </c>
    </row>
    <row r="31" spans="2:8" ht="13.2" customHeight="1">
      <c r="B31" s="292">
        <f t="shared" si="2"/>
        <v>23</v>
      </c>
      <c r="C31" s="293" t="s">
        <v>544</v>
      </c>
      <c r="D31" s="294"/>
      <c r="E31" s="290"/>
      <c r="F31" s="295">
        <v>2</v>
      </c>
      <c r="G31" s="290">
        <v>1.5E-3</v>
      </c>
      <c r="H31" s="909" t="s">
        <v>547</v>
      </c>
    </row>
    <row r="32" spans="2:8" ht="13.2" customHeight="1">
      <c r="B32" s="292">
        <f t="shared" si="2"/>
        <v>24</v>
      </c>
      <c r="C32" s="293" t="s">
        <v>548</v>
      </c>
      <c r="D32" s="294"/>
      <c r="E32" s="290"/>
      <c r="F32" s="295">
        <v>1</v>
      </c>
      <c r="G32" s="290">
        <v>1.5E-3</v>
      </c>
      <c r="H32" s="909" t="s">
        <v>547</v>
      </c>
    </row>
    <row r="33" spans="2:8" ht="13.2" customHeight="1">
      <c r="B33" s="292">
        <f t="shared" si="2"/>
        <v>25</v>
      </c>
      <c r="C33" s="293" t="s">
        <v>1005</v>
      </c>
      <c r="D33" s="294">
        <v>2</v>
      </c>
      <c r="E33" s="290">
        <v>9.5999999999999992E-3</v>
      </c>
      <c r="F33" s="295"/>
      <c r="G33" s="290"/>
      <c r="H33" s="909" t="s">
        <v>524</v>
      </c>
    </row>
    <row r="34" spans="2:8" ht="13.2" customHeight="1">
      <c r="B34" s="292">
        <f t="shared" si="2"/>
        <v>26</v>
      </c>
      <c r="C34" s="293" t="s">
        <v>1006</v>
      </c>
      <c r="D34" s="294"/>
      <c r="E34" s="290"/>
      <c r="F34" s="295">
        <v>1</v>
      </c>
      <c r="G34" s="290">
        <v>2.5999999999999999E-3</v>
      </c>
      <c r="H34" s="909" t="s">
        <v>525</v>
      </c>
    </row>
    <row r="35" spans="2:8" ht="13.2" customHeight="1">
      <c r="B35" s="292">
        <f t="shared" si="2"/>
        <v>27</v>
      </c>
      <c r="C35" s="293" t="s">
        <v>1007</v>
      </c>
      <c r="D35" s="294">
        <v>1</v>
      </c>
      <c r="E35" s="290">
        <v>3.0000000000000001E-3</v>
      </c>
      <c r="F35" s="295">
        <v>1</v>
      </c>
      <c r="G35" s="290">
        <v>5.0000000000000001E-3</v>
      </c>
      <c r="H35" s="909" t="s">
        <v>539</v>
      </c>
    </row>
    <row r="36" spans="2:8" ht="13.2" customHeight="1">
      <c r="B36" s="292">
        <f t="shared" si="2"/>
        <v>28</v>
      </c>
      <c r="C36" s="293" t="s">
        <v>1008</v>
      </c>
      <c r="D36" s="294">
        <v>2</v>
      </c>
      <c r="E36" s="290">
        <v>6.0000000000000001E-3</v>
      </c>
      <c r="F36" s="295">
        <v>3</v>
      </c>
      <c r="G36" s="290">
        <v>1.4999999999999999E-2</v>
      </c>
      <c r="H36" s="909" t="s">
        <v>538</v>
      </c>
    </row>
    <row r="37" spans="2:8" ht="13.2" customHeight="1">
      <c r="B37" s="292">
        <f t="shared" si="2"/>
        <v>29</v>
      </c>
      <c r="C37" s="293" t="s">
        <v>581</v>
      </c>
      <c r="D37" s="294"/>
      <c r="E37" s="290"/>
      <c r="F37" s="295">
        <v>1</v>
      </c>
      <c r="G37" s="290">
        <v>1.5E-3</v>
      </c>
      <c r="H37" s="909" t="s">
        <v>583</v>
      </c>
    </row>
    <row r="38" spans="2:8" ht="13.2" customHeight="1">
      <c r="B38" s="292">
        <f t="shared" si="2"/>
        <v>30</v>
      </c>
      <c r="C38" s="293" t="s">
        <v>180</v>
      </c>
      <c r="D38" s="294"/>
      <c r="E38" s="290"/>
      <c r="F38" s="295">
        <v>1</v>
      </c>
      <c r="G38" s="290">
        <v>1.8E-3</v>
      </c>
      <c r="H38" s="909" t="s">
        <v>573</v>
      </c>
    </row>
    <row r="39" spans="2:8" ht="13.2" customHeight="1">
      <c r="B39" s="292">
        <f t="shared" si="2"/>
        <v>31</v>
      </c>
      <c r="C39" s="293" t="s">
        <v>345</v>
      </c>
      <c r="D39" s="294"/>
      <c r="E39" s="290"/>
      <c r="F39" s="295">
        <v>3</v>
      </c>
      <c r="G39" s="290">
        <v>4.4999999999999997E-3</v>
      </c>
      <c r="H39" s="909" t="s">
        <v>346</v>
      </c>
    </row>
    <row r="40" spans="2:8" ht="13.2" customHeight="1">
      <c r="B40" s="292">
        <f t="shared" si="2"/>
        <v>32</v>
      </c>
      <c r="C40" s="293" t="s">
        <v>63</v>
      </c>
      <c r="D40" s="294">
        <v>4</v>
      </c>
      <c r="E40" s="290">
        <v>0.01</v>
      </c>
      <c r="F40" s="295">
        <v>3</v>
      </c>
      <c r="G40" s="290">
        <v>9.4000000000000004E-3</v>
      </c>
      <c r="H40" s="909" t="s">
        <v>350</v>
      </c>
    </row>
    <row r="41" spans="2:8" ht="13.2" customHeight="1">
      <c r="B41" s="292">
        <f t="shared" si="2"/>
        <v>33</v>
      </c>
      <c r="C41" s="897" t="s">
        <v>727</v>
      </c>
      <c r="D41" s="294"/>
      <c r="E41" s="290"/>
      <c r="F41" s="295">
        <v>1</v>
      </c>
      <c r="G41" s="290">
        <v>2.5000000000000001E-3</v>
      </c>
      <c r="H41" s="909" t="s">
        <v>537</v>
      </c>
    </row>
    <row r="42" spans="2:8" ht="13.2" customHeight="1">
      <c r="B42" s="292">
        <f t="shared" si="2"/>
        <v>34</v>
      </c>
      <c r="C42" s="293" t="s">
        <v>509</v>
      </c>
      <c r="D42" s="294"/>
      <c r="E42" s="290"/>
      <c r="F42" s="295">
        <v>3</v>
      </c>
      <c r="G42" s="290">
        <v>3.3E-3</v>
      </c>
      <c r="H42" s="909" t="s">
        <v>346</v>
      </c>
    </row>
    <row r="43" spans="2:8" ht="13.2" customHeight="1">
      <c r="B43" s="292">
        <f t="shared" si="2"/>
        <v>35</v>
      </c>
      <c r="C43" s="897" t="s">
        <v>728</v>
      </c>
      <c r="D43" s="294">
        <v>5</v>
      </c>
      <c r="E43" s="290">
        <v>1.2500000000000001E-2</v>
      </c>
      <c r="F43" s="295">
        <v>1</v>
      </c>
      <c r="G43" s="290">
        <v>3.0000000000000001E-3</v>
      </c>
      <c r="H43" s="909" t="s">
        <v>996</v>
      </c>
    </row>
    <row r="44" spans="2:8" ht="22.2" customHeight="1">
      <c r="B44" s="292">
        <f t="shared" si="2"/>
        <v>36</v>
      </c>
      <c r="C44" s="347" t="s">
        <v>445</v>
      </c>
      <c r="D44" s="294">
        <v>4</v>
      </c>
      <c r="E44" s="290">
        <v>0.01</v>
      </c>
      <c r="F44" s="296"/>
      <c r="G44" s="290"/>
      <c r="H44" s="909" t="s">
        <v>435</v>
      </c>
    </row>
    <row r="45" spans="2:8" ht="13.2" customHeight="1">
      <c r="B45" s="292">
        <f t="shared" si="2"/>
        <v>37</v>
      </c>
      <c r="C45" s="898" t="s">
        <v>729</v>
      </c>
      <c r="D45" s="294">
        <v>4</v>
      </c>
      <c r="E45" s="290">
        <v>0.01</v>
      </c>
      <c r="F45" s="296"/>
      <c r="G45" s="290"/>
      <c r="H45" s="909" t="s">
        <v>435</v>
      </c>
    </row>
    <row r="46" spans="2:8" ht="13.2" customHeight="1">
      <c r="B46" s="292">
        <f t="shared" si="2"/>
        <v>38</v>
      </c>
      <c r="C46" s="347" t="s">
        <v>165</v>
      </c>
      <c r="D46" s="294">
        <v>4</v>
      </c>
      <c r="E46" s="290">
        <v>0.01</v>
      </c>
      <c r="F46" s="296"/>
      <c r="G46" s="290"/>
      <c r="H46" s="909" t="s">
        <v>435</v>
      </c>
    </row>
    <row r="47" spans="2:8" ht="14.4" customHeight="1">
      <c r="B47" s="292">
        <f t="shared" si="2"/>
        <v>39</v>
      </c>
      <c r="C47" s="897" t="s">
        <v>730</v>
      </c>
      <c r="D47" s="294">
        <v>9</v>
      </c>
      <c r="E47" s="290">
        <v>1.7999999999999999E-2</v>
      </c>
      <c r="F47" s="295"/>
      <c r="G47" s="290"/>
      <c r="H47" s="909" t="s">
        <v>471</v>
      </c>
    </row>
    <row r="48" spans="2:8" s="32" customFormat="1" ht="13.2" customHeight="1">
      <c r="B48" s="292">
        <f t="shared" si="2"/>
        <v>40</v>
      </c>
      <c r="C48" s="897" t="s">
        <v>731</v>
      </c>
      <c r="D48" s="294">
        <v>2</v>
      </c>
      <c r="E48" s="290">
        <v>0.01</v>
      </c>
      <c r="F48" s="295"/>
      <c r="G48" s="290"/>
      <c r="H48" s="909" t="s">
        <v>455</v>
      </c>
    </row>
    <row r="49" spans="2:8" s="32" customFormat="1" ht="13.2" customHeight="1">
      <c r="B49" s="292">
        <f t="shared" si="2"/>
        <v>41</v>
      </c>
      <c r="C49" s="897" t="s">
        <v>732</v>
      </c>
      <c r="D49" s="294">
        <v>1</v>
      </c>
      <c r="E49" s="290">
        <v>5.0000000000000001E-3</v>
      </c>
      <c r="F49" s="295"/>
      <c r="G49" s="290"/>
      <c r="H49" s="909" t="s">
        <v>456</v>
      </c>
    </row>
    <row r="50" spans="2:8" s="32" customFormat="1" ht="21" customHeight="1">
      <c r="B50" s="292">
        <f t="shared" si="2"/>
        <v>42</v>
      </c>
      <c r="C50" s="293" t="s">
        <v>78</v>
      </c>
      <c r="D50" s="294">
        <v>8</v>
      </c>
      <c r="E50" s="290">
        <v>0.02</v>
      </c>
      <c r="F50" s="295">
        <v>7</v>
      </c>
      <c r="G50" s="290">
        <v>1.4E-2</v>
      </c>
      <c r="H50" s="910" t="s">
        <v>461</v>
      </c>
    </row>
    <row r="51" spans="2:8" s="32" customFormat="1" ht="12.6" customHeight="1">
      <c r="B51" s="292">
        <f t="shared" si="2"/>
        <v>43</v>
      </c>
      <c r="C51" s="897" t="s">
        <v>735</v>
      </c>
      <c r="D51" s="294">
        <v>1</v>
      </c>
      <c r="E51" s="290">
        <v>3.0000000000000001E-3</v>
      </c>
      <c r="F51" s="295"/>
      <c r="G51" s="290"/>
      <c r="H51" s="910" t="s">
        <v>997</v>
      </c>
    </row>
    <row r="52" spans="2:8" s="32" customFormat="1" ht="13.2" customHeight="1">
      <c r="B52" s="292">
        <f t="shared" si="2"/>
        <v>44</v>
      </c>
      <c r="C52" s="293" t="s">
        <v>82</v>
      </c>
      <c r="D52" s="294">
        <v>3</v>
      </c>
      <c r="E52" s="290">
        <v>8.9999999999999993E-3</v>
      </c>
      <c r="F52" s="295"/>
      <c r="G52" s="290"/>
      <c r="H52" s="909" t="s">
        <v>1009</v>
      </c>
    </row>
    <row r="53" spans="2:8" ht="15.6" customHeight="1">
      <c r="B53" s="292">
        <f t="shared" si="2"/>
        <v>45</v>
      </c>
      <c r="C53" s="897" t="s">
        <v>737</v>
      </c>
      <c r="D53" s="294">
        <v>5</v>
      </c>
      <c r="E53" s="290">
        <v>1.4999999999999999E-2</v>
      </c>
      <c r="F53" s="295"/>
      <c r="G53" s="290"/>
      <c r="H53" s="909" t="s">
        <v>556</v>
      </c>
    </row>
    <row r="54" spans="2:8" s="32" customFormat="1" ht="13.2" customHeight="1">
      <c r="B54" s="292">
        <f t="shared" si="2"/>
        <v>46</v>
      </c>
      <c r="C54" s="293" t="s">
        <v>505</v>
      </c>
      <c r="D54" s="294">
        <v>2</v>
      </c>
      <c r="E54" s="290">
        <v>8.8000000000000005E-3</v>
      </c>
      <c r="F54" s="295"/>
      <c r="G54" s="290"/>
      <c r="H54" s="909" t="s">
        <v>1010</v>
      </c>
    </row>
    <row r="55" spans="2:8" ht="13.2" customHeight="1">
      <c r="B55" s="292">
        <f t="shared" si="2"/>
        <v>47</v>
      </c>
      <c r="C55" s="897" t="s">
        <v>738</v>
      </c>
      <c r="D55" s="294">
        <v>1</v>
      </c>
      <c r="E55" s="290">
        <v>1.5E-3</v>
      </c>
      <c r="F55" s="295"/>
      <c r="G55" s="290"/>
      <c r="H55" s="909" t="s">
        <v>443</v>
      </c>
    </row>
    <row r="56" spans="2:8" ht="13.2" customHeight="1">
      <c r="B56" s="292">
        <f t="shared" si="2"/>
        <v>48</v>
      </c>
      <c r="C56" s="293" t="s">
        <v>339</v>
      </c>
      <c r="D56" s="294"/>
      <c r="E56" s="290"/>
      <c r="F56" s="295">
        <v>4</v>
      </c>
      <c r="G56" s="290">
        <f>0.00512*2</f>
        <v>1.0240000000000001E-2</v>
      </c>
      <c r="H56" s="909" t="s">
        <v>340</v>
      </c>
    </row>
    <row r="57" spans="2:8" ht="13.2" customHeight="1">
      <c r="B57" s="292">
        <f t="shared" si="2"/>
        <v>49</v>
      </c>
      <c r="C57" s="293" t="s">
        <v>121</v>
      </c>
      <c r="D57" s="294">
        <v>1</v>
      </c>
      <c r="E57" s="290">
        <v>3.0000000000000001E-3</v>
      </c>
      <c r="F57" s="295">
        <v>1</v>
      </c>
      <c r="G57" s="290">
        <v>2.8E-3</v>
      </c>
      <c r="H57" s="909" t="s">
        <v>341</v>
      </c>
    </row>
    <row r="58" spans="2:8" ht="13.2" customHeight="1">
      <c r="B58" s="292">
        <f t="shared" si="2"/>
        <v>50</v>
      </c>
      <c r="C58" s="293" t="s">
        <v>85</v>
      </c>
      <c r="D58" s="294">
        <v>1</v>
      </c>
      <c r="E58" s="290">
        <v>3.0000000000000001E-3</v>
      </c>
      <c r="F58" s="295">
        <v>1</v>
      </c>
      <c r="G58" s="290">
        <v>1.5E-3</v>
      </c>
      <c r="H58" s="909" t="s">
        <v>1011</v>
      </c>
    </row>
    <row r="59" spans="2:8" ht="13.2" customHeight="1">
      <c r="B59" s="292">
        <f t="shared" si="2"/>
        <v>51</v>
      </c>
      <c r="C59" s="293" t="s">
        <v>20</v>
      </c>
      <c r="D59" s="294">
        <v>3</v>
      </c>
      <c r="E59" s="290">
        <v>1.3979999999999999E-2</v>
      </c>
      <c r="F59" s="295">
        <v>5</v>
      </c>
      <c r="G59" s="290">
        <v>1.2500000000000001E-2</v>
      </c>
      <c r="H59" s="909" t="s">
        <v>605</v>
      </c>
    </row>
    <row r="60" spans="2:8" ht="13.2" customHeight="1">
      <c r="B60" s="292">
        <f t="shared" si="2"/>
        <v>52</v>
      </c>
      <c r="C60" s="897" t="s">
        <v>740</v>
      </c>
      <c r="D60" s="294">
        <v>7</v>
      </c>
      <c r="E60" s="290">
        <v>1.7500000000000002E-2</v>
      </c>
      <c r="F60" s="295"/>
      <c r="G60" s="290"/>
      <c r="H60" s="909" t="s">
        <v>398</v>
      </c>
    </row>
    <row r="61" spans="2:8" ht="13.2" customHeight="1">
      <c r="B61" s="292">
        <f t="shared" si="2"/>
        <v>53</v>
      </c>
      <c r="C61" s="897" t="s">
        <v>741</v>
      </c>
      <c r="D61" s="294">
        <v>7</v>
      </c>
      <c r="E61" s="290">
        <v>2.1139999999999999E-2</v>
      </c>
      <c r="F61" s="295"/>
      <c r="G61" s="290"/>
      <c r="H61" s="909" t="s">
        <v>1012</v>
      </c>
    </row>
    <row r="62" spans="2:8" ht="13.2" customHeight="1">
      <c r="B62" s="292">
        <f t="shared" si="2"/>
        <v>54</v>
      </c>
      <c r="C62" s="897" t="s">
        <v>742</v>
      </c>
      <c r="D62" s="294"/>
      <c r="E62" s="290"/>
      <c r="F62" s="295">
        <v>1</v>
      </c>
      <c r="G62" s="290">
        <v>2.5000000000000001E-3</v>
      </c>
      <c r="H62" s="909" t="s">
        <v>1013</v>
      </c>
    </row>
    <row r="63" spans="2:8" ht="13.2" customHeight="1">
      <c r="B63" s="292">
        <f t="shared" si="2"/>
        <v>55</v>
      </c>
      <c r="C63" s="293" t="s">
        <v>87</v>
      </c>
      <c r="D63" s="294"/>
      <c r="E63" s="290"/>
      <c r="F63" s="295">
        <v>6</v>
      </c>
      <c r="G63" s="290">
        <f>F63*0.0026</f>
        <v>1.5599999999999999E-2</v>
      </c>
      <c r="H63" s="909" t="s">
        <v>838</v>
      </c>
    </row>
    <row r="64" spans="2:8" ht="13.2" customHeight="1">
      <c r="B64" s="292">
        <f t="shared" si="2"/>
        <v>56</v>
      </c>
      <c r="C64" s="897" t="s">
        <v>739</v>
      </c>
      <c r="D64" s="294"/>
      <c r="E64" s="290"/>
      <c r="F64" s="295">
        <v>6</v>
      </c>
      <c r="G64" s="290">
        <v>1.0200000000000001E-2</v>
      </c>
      <c r="H64" s="909" t="s">
        <v>561</v>
      </c>
    </row>
    <row r="65" spans="2:8" ht="13.2" customHeight="1">
      <c r="B65" s="292">
        <f t="shared" si="2"/>
        <v>57</v>
      </c>
      <c r="C65" s="347" t="s">
        <v>503</v>
      </c>
      <c r="D65" s="294"/>
      <c r="E65" s="290"/>
      <c r="F65" s="296">
        <v>4</v>
      </c>
      <c r="G65" s="290">
        <v>1.0330000000000001E-2</v>
      </c>
      <c r="H65" s="909" t="s">
        <v>504</v>
      </c>
    </row>
    <row r="66" spans="2:8" s="32" customFormat="1" ht="13.2" customHeight="1">
      <c r="B66" s="292">
        <f t="shared" si="2"/>
        <v>58</v>
      </c>
      <c r="C66" s="293" t="s">
        <v>560</v>
      </c>
      <c r="D66" s="294"/>
      <c r="E66" s="290"/>
      <c r="F66" s="295">
        <v>5</v>
      </c>
      <c r="G66" s="290">
        <v>8.9999999999999993E-3</v>
      </c>
      <c r="H66" s="909" t="s">
        <v>562</v>
      </c>
    </row>
    <row r="67" spans="2:8" s="32" customFormat="1" ht="13.2" customHeight="1">
      <c r="B67" s="292">
        <f t="shared" si="2"/>
        <v>59</v>
      </c>
      <c r="C67" s="293" t="s">
        <v>211</v>
      </c>
      <c r="D67" s="294"/>
      <c r="E67" s="290"/>
      <c r="F67" s="295">
        <v>4</v>
      </c>
      <c r="G67" s="290">
        <v>6.4000000000000003E-3</v>
      </c>
      <c r="H67" s="909" t="s">
        <v>337</v>
      </c>
    </row>
    <row r="68" spans="2:8" s="32" customFormat="1" ht="13.2" customHeight="1">
      <c r="B68" s="292">
        <f t="shared" si="2"/>
        <v>60</v>
      </c>
      <c r="C68" s="293" t="s">
        <v>92</v>
      </c>
      <c r="D68" s="294"/>
      <c r="E68" s="290"/>
      <c r="F68" s="295">
        <v>5</v>
      </c>
      <c r="G68" s="290">
        <f>0.00256*F68</f>
        <v>1.2800000000000001E-2</v>
      </c>
      <c r="H68" s="909" t="s">
        <v>337</v>
      </c>
    </row>
    <row r="69" spans="2:8" s="32" customFormat="1" ht="13.2" customHeight="1">
      <c r="B69" s="292">
        <f t="shared" si="2"/>
        <v>61</v>
      </c>
      <c r="C69" s="897" t="s">
        <v>745</v>
      </c>
      <c r="D69" s="294">
        <v>1</v>
      </c>
      <c r="E69" s="290">
        <v>3.0000000000000001E-3</v>
      </c>
      <c r="F69" s="295"/>
      <c r="G69" s="290"/>
      <c r="H69" s="909"/>
    </row>
    <row r="70" spans="2:8" s="32" customFormat="1" ht="13.2" customHeight="1">
      <c r="B70" s="292">
        <f t="shared" si="2"/>
        <v>62</v>
      </c>
      <c r="C70" s="897" t="s">
        <v>746</v>
      </c>
      <c r="D70" s="294"/>
      <c r="E70" s="290"/>
      <c r="F70" s="295">
        <v>3</v>
      </c>
      <c r="G70" s="290">
        <v>5.4999999999999997E-3</v>
      </c>
      <c r="H70" s="909" t="s">
        <v>358</v>
      </c>
    </row>
    <row r="71" spans="2:8" ht="14.4" customHeight="1">
      <c r="B71" s="292">
        <f t="shared" si="2"/>
        <v>63</v>
      </c>
      <c r="C71" s="293" t="s">
        <v>24</v>
      </c>
      <c r="D71" s="294">
        <v>3</v>
      </c>
      <c r="E71" s="290">
        <v>7.4999999999999997E-3</v>
      </c>
      <c r="F71" s="295"/>
      <c r="G71" s="290"/>
      <c r="H71" s="910" t="s">
        <v>476</v>
      </c>
    </row>
    <row r="72" spans="2:8" ht="14.4" customHeight="1">
      <c r="B72" s="292">
        <f t="shared" si="2"/>
        <v>64</v>
      </c>
      <c r="C72" s="897" t="s">
        <v>747</v>
      </c>
      <c r="D72" s="294">
        <v>8</v>
      </c>
      <c r="E72" s="290">
        <v>2.4E-2</v>
      </c>
      <c r="F72" s="296">
        <v>2</v>
      </c>
      <c r="G72" s="290">
        <v>4.7000000000000002E-3</v>
      </c>
      <c r="H72" s="909" t="s">
        <v>480</v>
      </c>
    </row>
    <row r="73" spans="2:8" ht="13.2" customHeight="1">
      <c r="B73" s="292">
        <f t="shared" si="2"/>
        <v>65</v>
      </c>
      <c r="C73" s="293" t="s">
        <v>26</v>
      </c>
      <c r="D73" s="294">
        <v>4</v>
      </c>
      <c r="E73" s="290">
        <v>1.2E-2</v>
      </c>
      <c r="F73" s="296"/>
      <c r="G73" s="290"/>
      <c r="H73" s="909" t="s">
        <v>1014</v>
      </c>
    </row>
    <row r="74" spans="2:8" ht="13.2" customHeight="1">
      <c r="B74" s="292">
        <f t="shared" si="2"/>
        <v>66</v>
      </c>
      <c r="C74" s="293" t="s">
        <v>482</v>
      </c>
      <c r="D74" s="294">
        <v>8</v>
      </c>
      <c r="E74" s="290">
        <v>0.02</v>
      </c>
      <c r="F74" s="295"/>
      <c r="G74" s="290"/>
      <c r="H74" s="909" t="s">
        <v>487</v>
      </c>
    </row>
    <row r="75" spans="2:8" s="32" customFormat="1" ht="13.2" customHeight="1">
      <c r="B75" s="292">
        <f t="shared" si="2"/>
        <v>67</v>
      </c>
      <c r="C75" s="293" t="s">
        <v>27</v>
      </c>
      <c r="D75" s="294">
        <v>5</v>
      </c>
      <c r="E75" s="290">
        <v>0.01</v>
      </c>
      <c r="F75" s="295"/>
      <c r="G75" s="290"/>
      <c r="H75" s="909" t="s">
        <v>487</v>
      </c>
    </row>
    <row r="76" spans="2:8" s="32" customFormat="1" ht="13.2" customHeight="1">
      <c r="B76" s="292">
        <f t="shared" si="2"/>
        <v>68</v>
      </c>
      <c r="C76" s="293" t="s">
        <v>29</v>
      </c>
      <c r="D76" s="294">
        <v>1</v>
      </c>
      <c r="E76" s="290">
        <v>2E-3</v>
      </c>
      <c r="F76" s="295"/>
      <c r="G76" s="290"/>
      <c r="H76" s="909" t="s">
        <v>466</v>
      </c>
    </row>
    <row r="77" spans="2:8" s="32" customFormat="1" ht="13.2" customHeight="1">
      <c r="B77" s="292">
        <f t="shared" si="2"/>
        <v>69</v>
      </c>
      <c r="C77" s="293" t="s">
        <v>30</v>
      </c>
      <c r="D77" s="294"/>
      <c r="E77" s="290"/>
      <c r="F77" s="295">
        <v>1</v>
      </c>
      <c r="G77" s="290">
        <v>2.3999999999999998E-3</v>
      </c>
      <c r="H77" s="909" t="s">
        <v>1015</v>
      </c>
    </row>
    <row r="78" spans="2:8" ht="13.2" customHeight="1">
      <c r="B78" s="292">
        <f t="shared" si="2"/>
        <v>70</v>
      </c>
      <c r="C78" s="293" t="s">
        <v>467</v>
      </c>
      <c r="D78" s="294">
        <v>6</v>
      </c>
      <c r="E78" s="290">
        <v>1.2E-2</v>
      </c>
      <c r="F78" s="295"/>
      <c r="G78" s="290"/>
      <c r="H78" s="909" t="s">
        <v>490</v>
      </c>
    </row>
    <row r="79" spans="2:8" ht="13.2" customHeight="1">
      <c r="B79" s="292">
        <f t="shared" si="2"/>
        <v>71</v>
      </c>
      <c r="C79" s="897" t="s">
        <v>748</v>
      </c>
      <c r="D79" s="294">
        <v>8</v>
      </c>
      <c r="E79" s="290">
        <v>1.6800000000000002E-2</v>
      </c>
      <c r="F79" s="295"/>
      <c r="G79" s="290"/>
      <c r="H79" s="909" t="s">
        <v>436</v>
      </c>
    </row>
    <row r="80" spans="2:8" ht="13.2" customHeight="1">
      <c r="B80" s="292">
        <f t="shared" si="2"/>
        <v>72</v>
      </c>
      <c r="C80" s="897" t="s">
        <v>749</v>
      </c>
      <c r="D80" s="294">
        <v>4</v>
      </c>
      <c r="E80" s="290">
        <v>0.01</v>
      </c>
      <c r="F80" s="295"/>
      <c r="G80" s="290"/>
      <c r="H80" s="909" t="s">
        <v>492</v>
      </c>
    </row>
    <row r="81" spans="2:8" s="32" customFormat="1" ht="13.2" customHeight="1">
      <c r="B81" s="292">
        <f t="shared" si="2"/>
        <v>73</v>
      </c>
      <c r="C81" s="293" t="s">
        <v>493</v>
      </c>
      <c r="D81" s="294">
        <v>6</v>
      </c>
      <c r="E81" s="290">
        <v>1.4999999999999999E-2</v>
      </c>
      <c r="F81" s="295">
        <v>1</v>
      </c>
      <c r="G81" s="290">
        <v>2.7000000000000001E-3</v>
      </c>
      <c r="H81" s="909" t="s">
        <v>494</v>
      </c>
    </row>
    <row r="82" spans="2:8" ht="13.2" customHeight="1">
      <c r="B82" s="292">
        <f t="shared" si="2"/>
        <v>74</v>
      </c>
      <c r="C82" s="293" t="s">
        <v>32</v>
      </c>
      <c r="D82" s="294">
        <v>4</v>
      </c>
      <c r="E82" s="290">
        <v>2.2679999999999999E-2</v>
      </c>
      <c r="F82" s="295"/>
      <c r="G82" s="290"/>
      <c r="H82" s="909" t="s">
        <v>1016</v>
      </c>
    </row>
    <row r="83" spans="2:8" ht="13.2" customHeight="1">
      <c r="B83" s="292">
        <f t="shared" si="2"/>
        <v>75</v>
      </c>
      <c r="C83" s="293" t="s">
        <v>386</v>
      </c>
      <c r="D83" s="294">
        <v>6</v>
      </c>
      <c r="E83" s="290">
        <v>1.4200000000000001E-2</v>
      </c>
      <c r="F83" s="295"/>
      <c r="G83" s="290"/>
      <c r="H83" s="909" t="s">
        <v>387</v>
      </c>
    </row>
    <row r="84" spans="2:8" ht="13.2" customHeight="1">
      <c r="B84" s="292">
        <f t="shared" ref="B84:B90" si="3">B83+1</f>
        <v>76</v>
      </c>
      <c r="C84" s="293" t="s">
        <v>389</v>
      </c>
      <c r="D84" s="294">
        <v>4</v>
      </c>
      <c r="E84" s="290">
        <v>0.01</v>
      </c>
      <c r="F84" s="295"/>
      <c r="G84" s="290"/>
      <c r="H84" s="909" t="s">
        <v>391</v>
      </c>
    </row>
    <row r="85" spans="2:8" ht="13.2" customHeight="1">
      <c r="B85" s="292">
        <f t="shared" si="3"/>
        <v>77</v>
      </c>
      <c r="C85" s="293" t="s">
        <v>97</v>
      </c>
      <c r="D85" s="294">
        <v>4</v>
      </c>
      <c r="E85" s="290">
        <v>0.01</v>
      </c>
      <c r="F85" s="295"/>
      <c r="G85" s="290"/>
      <c r="H85" s="909" t="s">
        <v>440</v>
      </c>
    </row>
    <row r="86" spans="2:8" ht="13.2" customHeight="1">
      <c r="B86" s="292"/>
      <c r="C86" s="897" t="s">
        <v>753</v>
      </c>
      <c r="D86" s="294"/>
      <c r="E86" s="290"/>
      <c r="F86" s="295">
        <v>2</v>
      </c>
      <c r="G86" s="290">
        <v>2E-3</v>
      </c>
      <c r="H86" s="909" t="s">
        <v>998</v>
      </c>
    </row>
    <row r="87" spans="2:8" ht="13.2" customHeight="1">
      <c r="B87" s="292">
        <f>B85+1</f>
        <v>78</v>
      </c>
      <c r="C87" s="293" t="s">
        <v>33</v>
      </c>
      <c r="D87" s="294">
        <v>2</v>
      </c>
      <c r="E87" s="290">
        <v>5.0000000000000001E-3</v>
      </c>
      <c r="F87" s="295"/>
      <c r="G87" s="290"/>
      <c r="H87" s="909" t="s">
        <v>495</v>
      </c>
    </row>
    <row r="88" spans="2:8" ht="13.2" customHeight="1">
      <c r="B88" s="292">
        <f t="shared" si="3"/>
        <v>79</v>
      </c>
      <c r="C88" s="293" t="s">
        <v>608</v>
      </c>
      <c r="D88" s="294">
        <v>2</v>
      </c>
      <c r="E88" s="290">
        <v>5.0000000000000001E-3</v>
      </c>
      <c r="F88" s="295"/>
      <c r="G88" s="290"/>
      <c r="H88" s="909" t="s">
        <v>609</v>
      </c>
    </row>
    <row r="89" spans="2:8" ht="13.2" customHeight="1">
      <c r="B89" s="292">
        <f t="shared" si="3"/>
        <v>80</v>
      </c>
      <c r="C89" s="898" t="s">
        <v>752</v>
      </c>
      <c r="D89" s="294">
        <v>4</v>
      </c>
      <c r="E89" s="290">
        <v>0.01</v>
      </c>
      <c r="F89" s="296"/>
      <c r="G89" s="290"/>
      <c r="H89" s="909" t="s">
        <v>451</v>
      </c>
    </row>
    <row r="90" spans="2:8" ht="13.2" customHeight="1">
      <c r="B90" s="292">
        <f t="shared" si="3"/>
        <v>81</v>
      </c>
      <c r="C90" s="898" t="s">
        <v>756</v>
      </c>
      <c r="D90" s="294">
        <v>6</v>
      </c>
      <c r="E90" s="290">
        <v>1.4999999999999999E-2</v>
      </c>
      <c r="F90" s="296"/>
      <c r="G90" s="290"/>
      <c r="H90" s="909" t="s">
        <v>452</v>
      </c>
    </row>
    <row r="91" spans="2:8" ht="13.2" customHeight="1" thickBot="1">
      <c r="B91" s="292">
        <f t="shared" ref="B91:B103" si="4">B90+1</f>
        <v>82</v>
      </c>
      <c r="C91" s="293" t="s">
        <v>129</v>
      </c>
      <c r="D91" s="294"/>
      <c r="E91" s="290"/>
      <c r="F91" s="296">
        <v>7</v>
      </c>
      <c r="G91" s="290">
        <v>1.89E-2</v>
      </c>
      <c r="H91" s="909" t="s">
        <v>610</v>
      </c>
    </row>
    <row r="92" spans="2:8" s="32" customFormat="1" ht="13.2" hidden="1" customHeight="1" thickBot="1">
      <c r="B92" s="292">
        <f t="shared" si="4"/>
        <v>83</v>
      </c>
      <c r="C92" s="293"/>
      <c r="D92" s="294"/>
      <c r="E92" s="290"/>
      <c r="F92" s="295"/>
      <c r="G92" s="290"/>
      <c r="H92" s="909"/>
    </row>
    <row r="93" spans="2:8" s="32" customFormat="1" ht="13.2" hidden="1" customHeight="1" thickBot="1">
      <c r="B93" s="292">
        <f t="shared" si="4"/>
        <v>84</v>
      </c>
      <c r="C93" s="293"/>
      <c r="D93" s="294"/>
      <c r="E93" s="290"/>
      <c r="F93" s="295"/>
      <c r="G93" s="290"/>
      <c r="H93" s="909"/>
    </row>
    <row r="94" spans="2:8" ht="13.2" hidden="1" customHeight="1" thickBot="1">
      <c r="B94" s="292">
        <f t="shared" si="4"/>
        <v>85</v>
      </c>
      <c r="C94" s="293"/>
      <c r="D94" s="294"/>
      <c r="E94" s="290"/>
      <c r="F94" s="295"/>
      <c r="G94" s="290"/>
      <c r="H94" s="909"/>
    </row>
    <row r="95" spans="2:8" ht="13.2" hidden="1" customHeight="1" thickBot="1">
      <c r="B95" s="292">
        <f t="shared" si="4"/>
        <v>86</v>
      </c>
      <c r="C95" s="293"/>
      <c r="D95" s="294"/>
      <c r="E95" s="290"/>
      <c r="F95" s="295"/>
      <c r="G95" s="290"/>
      <c r="H95" s="909"/>
    </row>
    <row r="96" spans="2:8" s="32" customFormat="1" ht="13.2" hidden="1" customHeight="1" thickBot="1">
      <c r="B96" s="292">
        <f t="shared" si="4"/>
        <v>87</v>
      </c>
      <c r="C96" s="293"/>
      <c r="D96" s="294"/>
      <c r="E96" s="290"/>
      <c r="F96" s="295"/>
      <c r="G96" s="290"/>
      <c r="H96" s="909"/>
    </row>
    <row r="97" spans="2:8" s="32" customFormat="1" ht="13.2" hidden="1" customHeight="1" thickBot="1">
      <c r="B97" s="292">
        <f t="shared" si="4"/>
        <v>88</v>
      </c>
      <c r="C97" s="293"/>
      <c r="D97" s="294"/>
      <c r="E97" s="290"/>
      <c r="F97" s="295"/>
      <c r="G97" s="290"/>
      <c r="H97" s="909"/>
    </row>
    <row r="98" spans="2:8" s="32" customFormat="1" ht="13.2" hidden="1" customHeight="1" thickBot="1">
      <c r="B98" s="292">
        <f t="shared" si="4"/>
        <v>89</v>
      </c>
      <c r="C98" s="293"/>
      <c r="D98" s="294"/>
      <c r="E98" s="290"/>
      <c r="F98" s="295"/>
      <c r="G98" s="290"/>
      <c r="H98" s="909"/>
    </row>
    <row r="99" spans="2:8" ht="13.2" hidden="1" customHeight="1" thickBot="1">
      <c r="B99" s="292">
        <f t="shared" si="4"/>
        <v>90</v>
      </c>
      <c r="C99" s="293"/>
      <c r="D99" s="294"/>
      <c r="E99" s="290"/>
      <c r="F99" s="295"/>
      <c r="G99" s="290"/>
      <c r="H99" s="909"/>
    </row>
    <row r="100" spans="2:8" ht="13.2" hidden="1" customHeight="1" thickBot="1">
      <c r="B100" s="292">
        <f t="shared" si="4"/>
        <v>91</v>
      </c>
      <c r="C100" s="293"/>
      <c r="D100" s="294"/>
      <c r="E100" s="290"/>
      <c r="F100" s="295"/>
      <c r="G100" s="290"/>
      <c r="H100" s="909"/>
    </row>
    <row r="101" spans="2:8" ht="13.2" hidden="1" customHeight="1" thickBot="1">
      <c r="B101" s="292">
        <f t="shared" si="4"/>
        <v>92</v>
      </c>
      <c r="C101" s="293"/>
      <c r="D101" s="294"/>
      <c r="E101" s="290"/>
      <c r="F101" s="295"/>
      <c r="G101" s="290"/>
      <c r="H101" s="911"/>
    </row>
    <row r="102" spans="2:8" ht="13.2" hidden="1" customHeight="1" thickBot="1">
      <c r="B102" s="292">
        <f t="shared" si="4"/>
        <v>93</v>
      </c>
      <c r="C102" s="293"/>
      <c r="D102" s="294"/>
      <c r="E102" s="290"/>
      <c r="F102" s="295"/>
      <c r="G102" s="290"/>
      <c r="H102" s="909"/>
    </row>
    <row r="103" spans="2:8" ht="13.2" hidden="1" customHeight="1" thickBot="1">
      <c r="B103" s="292">
        <f t="shared" si="4"/>
        <v>94</v>
      </c>
      <c r="C103" s="293"/>
      <c r="D103" s="294"/>
      <c r="E103" s="290"/>
      <c r="F103" s="295"/>
      <c r="G103" s="290"/>
      <c r="H103" s="909"/>
    </row>
    <row r="104" spans="2:8" ht="13.2" hidden="1" customHeight="1" thickBot="1">
      <c r="B104" s="292">
        <f t="shared" ref="B104:B109" si="5">B103+1</f>
        <v>95</v>
      </c>
      <c r="C104" s="293"/>
      <c r="D104" s="294"/>
      <c r="E104" s="290"/>
      <c r="F104" s="295"/>
      <c r="G104" s="290"/>
      <c r="H104" s="909"/>
    </row>
    <row r="105" spans="2:8" ht="13.2" hidden="1" customHeight="1" thickBot="1">
      <c r="B105" s="292">
        <f t="shared" si="5"/>
        <v>96</v>
      </c>
      <c r="C105" s="293"/>
      <c r="D105" s="294"/>
      <c r="E105" s="290"/>
      <c r="F105" s="295"/>
      <c r="G105" s="290"/>
      <c r="H105" s="909"/>
    </row>
    <row r="106" spans="2:8" ht="13.2" hidden="1" customHeight="1" thickBot="1">
      <c r="B106" s="292">
        <f t="shared" si="5"/>
        <v>97</v>
      </c>
      <c r="C106" s="348"/>
      <c r="D106" s="294"/>
      <c r="E106" s="290"/>
      <c r="F106" s="295"/>
      <c r="G106" s="290"/>
      <c r="H106" s="909"/>
    </row>
    <row r="107" spans="2:8" ht="13.2" hidden="1" customHeight="1" thickBot="1">
      <c r="B107" s="292">
        <f t="shared" si="5"/>
        <v>98</v>
      </c>
      <c r="C107" s="293"/>
      <c r="D107" s="294"/>
      <c r="E107" s="290"/>
      <c r="F107" s="295"/>
      <c r="G107" s="290"/>
      <c r="H107" s="909"/>
    </row>
    <row r="108" spans="2:8" ht="13.2" hidden="1" customHeight="1" thickBot="1">
      <c r="B108" s="292">
        <f t="shared" si="5"/>
        <v>99</v>
      </c>
      <c r="C108" s="293"/>
      <c r="D108" s="294"/>
      <c r="E108" s="290"/>
      <c r="F108" s="295"/>
      <c r="G108" s="290"/>
      <c r="H108" s="909"/>
    </row>
    <row r="109" spans="2:8" ht="13.2" hidden="1" customHeight="1" thickBot="1">
      <c r="B109" s="349">
        <f t="shared" si="5"/>
        <v>100</v>
      </c>
      <c r="C109" s="350"/>
      <c r="D109" s="351"/>
      <c r="E109" s="352"/>
      <c r="F109" s="353"/>
      <c r="G109" s="352"/>
      <c r="H109" s="912"/>
    </row>
    <row r="110" spans="2:8" ht="30" customHeight="1" thickBot="1">
      <c r="B110" s="725" t="s">
        <v>860</v>
      </c>
      <c r="C110" s="726"/>
      <c r="D110" s="206">
        <f t="shared" ref="D110:H110" si="6">SUM(D9:D109)</f>
        <v>189</v>
      </c>
      <c r="E110" s="341">
        <f t="shared" si="6"/>
        <v>0.50030000000000008</v>
      </c>
      <c r="F110" s="206">
        <f t="shared" si="6"/>
        <v>121</v>
      </c>
      <c r="G110" s="341">
        <f t="shared" si="6"/>
        <v>0.27272000000000007</v>
      </c>
      <c r="H110" s="395">
        <f t="shared" si="6"/>
        <v>0</v>
      </c>
    </row>
    <row r="112" spans="2:8" hidden="1">
      <c r="C112" s="139" t="s">
        <v>241</v>
      </c>
    </row>
    <row r="113" spans="3:3" hidden="1">
      <c r="C113" s="140" t="s">
        <v>242</v>
      </c>
    </row>
    <row r="114" spans="3:3">
      <c r="C114" s="892" t="s">
        <v>302</v>
      </c>
    </row>
    <row r="115" spans="3:3">
      <c r="C115" s="33" t="s">
        <v>841</v>
      </c>
    </row>
  </sheetData>
  <autoFilter ref="D8:H110" xr:uid="{4B4ABE9F-9F77-4165-853A-8706B511DF87}"/>
  <sortState xmlns:xlrd2="http://schemas.microsoft.com/office/spreadsheetml/2017/richdata2" ref="C9:H100">
    <sortCondition ref="C9:C100"/>
  </sortState>
  <mergeCells count="7">
    <mergeCell ref="B110:C110"/>
    <mergeCell ref="D5:E5"/>
    <mergeCell ref="F5:G5"/>
    <mergeCell ref="B3:B8"/>
    <mergeCell ref="C3:C8"/>
    <mergeCell ref="D3:H3"/>
    <mergeCell ref="D4:H4"/>
  </mergeCells>
  <phoneticPr fontId="5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7" fitToHeight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2AF54-855E-4121-8E8A-A2D11A7935F0}">
  <sheetPr>
    <tabColor rgb="FFFFFF00"/>
    <pageSetUpPr fitToPage="1"/>
  </sheetPr>
  <dimension ref="B1:P64"/>
  <sheetViews>
    <sheetView zoomScaleNormal="100" workbookViewId="0">
      <pane xSplit="4" ySplit="7" topLeftCell="E56" activePane="bottomRight" state="frozen"/>
      <selection pane="topRight" activeCell="F1" sqref="F1"/>
      <selection pane="bottomLeft" activeCell="A8" sqref="A8"/>
      <selection pane="bottomRight" activeCell="C63" sqref="C63:C64"/>
    </sheetView>
  </sheetViews>
  <sheetFormatPr defaultColWidth="8.88671875" defaultRowHeight="13.2"/>
  <cols>
    <col min="1" max="1" width="2.33203125" customWidth="1"/>
    <col min="2" max="2" width="4.88671875" customWidth="1"/>
    <col min="3" max="3" width="38.77734375" customWidth="1"/>
    <col min="4" max="4" width="11.44140625" customWidth="1"/>
    <col min="5" max="5" width="59.88671875" customWidth="1"/>
    <col min="6" max="6" width="14.88671875" style="517" customWidth="1"/>
    <col min="7" max="7" width="30.5546875" customWidth="1"/>
  </cols>
  <sheetData>
    <row r="1" spans="2:6" ht="17.399999999999999">
      <c r="C1" s="142" t="s">
        <v>243</v>
      </c>
      <c r="F1" s="517" t="s">
        <v>139</v>
      </c>
    </row>
    <row r="2" spans="2:6" ht="20.399999999999999" customHeight="1" thickBot="1">
      <c r="C2" s="141" t="s">
        <v>312</v>
      </c>
      <c r="D2" s="92"/>
    </row>
    <row r="3" spans="2:6" ht="12" customHeight="1">
      <c r="B3" s="740" t="s">
        <v>227</v>
      </c>
      <c r="C3" s="743" t="s">
        <v>137</v>
      </c>
      <c r="D3" s="361" t="s">
        <v>125</v>
      </c>
      <c r="E3" s="641" t="s">
        <v>308</v>
      </c>
    </row>
    <row r="4" spans="2:6" ht="11.4" customHeight="1">
      <c r="B4" s="741"/>
      <c r="C4" s="744"/>
      <c r="D4" s="362" t="s">
        <v>126</v>
      </c>
      <c r="E4" s="642" t="s">
        <v>272</v>
      </c>
    </row>
    <row r="5" spans="2:6" ht="12.6" customHeight="1">
      <c r="B5" s="741"/>
      <c r="C5" s="744"/>
      <c r="D5" s="363" t="s">
        <v>127</v>
      </c>
      <c r="E5" s="643"/>
    </row>
    <row r="6" spans="2:6" ht="12.6" customHeight="1">
      <c r="B6" s="741"/>
      <c r="C6" s="744"/>
      <c r="D6" s="364">
        <f>COUNT(D8:D60)</f>
        <v>52</v>
      </c>
      <c r="E6" s="643" t="s">
        <v>313</v>
      </c>
    </row>
    <row r="7" spans="2:6" ht="18" customHeight="1" thickBot="1">
      <c r="B7" s="742"/>
      <c r="C7" s="745"/>
      <c r="D7" s="365">
        <f>SUM(D8:D60)</f>
        <v>9.3209999999999997</v>
      </c>
      <c r="E7" s="644"/>
    </row>
    <row r="8" spans="2:6" ht="19.8" customHeight="1">
      <c r="B8" s="356">
        <v>1</v>
      </c>
      <c r="C8" s="357" t="s">
        <v>105</v>
      </c>
      <c r="D8" s="617">
        <v>0.09</v>
      </c>
      <c r="E8" s="645" t="s">
        <v>784</v>
      </c>
    </row>
    <row r="9" spans="2:6" ht="19.8" customHeight="1">
      <c r="B9" s="358">
        <f>B8+1</f>
        <v>2</v>
      </c>
      <c r="C9" s="914" t="s">
        <v>719</v>
      </c>
      <c r="D9" s="620">
        <v>1.2E-2</v>
      </c>
      <c r="E9" s="645" t="s">
        <v>780</v>
      </c>
    </row>
    <row r="10" spans="2:6" ht="19.8" customHeight="1">
      <c r="B10" s="358">
        <f t="shared" ref="B10:B57" si="0">B9+1</f>
        <v>3</v>
      </c>
      <c r="C10" s="359" t="s">
        <v>107</v>
      </c>
      <c r="D10" s="621">
        <v>3.5999999999999997E-2</v>
      </c>
      <c r="E10" s="645" t="s">
        <v>768</v>
      </c>
    </row>
    <row r="11" spans="2:6" ht="19.8" customHeight="1">
      <c r="B11" s="358">
        <f t="shared" si="0"/>
        <v>4</v>
      </c>
      <c r="C11" s="359" t="s">
        <v>128</v>
      </c>
      <c r="D11" s="618">
        <v>1.4999999999999999E-2</v>
      </c>
      <c r="E11" s="645" t="s">
        <v>759</v>
      </c>
    </row>
    <row r="12" spans="2:6" ht="19.8" customHeight="1">
      <c r="B12" s="358">
        <f t="shared" si="0"/>
        <v>5</v>
      </c>
      <c r="C12" s="359" t="s">
        <v>15</v>
      </c>
      <c r="D12" s="618">
        <v>0.06</v>
      </c>
      <c r="E12" s="645" t="s">
        <v>781</v>
      </c>
    </row>
    <row r="13" spans="2:6" s="32" customFormat="1" ht="19.2" customHeight="1">
      <c r="B13" s="358">
        <f t="shared" si="0"/>
        <v>6</v>
      </c>
      <c r="C13" s="359" t="s">
        <v>520</v>
      </c>
      <c r="D13" s="618"/>
      <c r="E13" s="645"/>
      <c r="F13" s="517"/>
    </row>
    <row r="14" spans="2:6" s="32" customFormat="1" ht="18.600000000000001" customHeight="1">
      <c r="B14" s="358">
        <f t="shared" si="0"/>
        <v>7</v>
      </c>
      <c r="C14" s="359" t="s">
        <v>523</v>
      </c>
      <c r="D14" s="618">
        <v>0.06</v>
      </c>
      <c r="E14" s="645" t="s">
        <v>825</v>
      </c>
      <c r="F14" s="517" t="s">
        <v>778</v>
      </c>
    </row>
    <row r="15" spans="2:6" s="32" customFormat="1" ht="17.399999999999999" customHeight="1">
      <c r="B15" s="358">
        <f t="shared" si="0"/>
        <v>8</v>
      </c>
      <c r="C15" s="359" t="s">
        <v>16</v>
      </c>
      <c r="D15" s="618">
        <v>0.13500000000000001</v>
      </c>
      <c r="E15" s="645" t="s">
        <v>782</v>
      </c>
      <c r="F15" s="517"/>
    </row>
    <row r="16" spans="2:6" s="32" customFormat="1" ht="19.8" customHeight="1">
      <c r="B16" s="358">
        <f t="shared" si="0"/>
        <v>9</v>
      </c>
      <c r="C16" s="359" t="s">
        <v>115</v>
      </c>
      <c r="D16" s="618">
        <v>0.06</v>
      </c>
      <c r="E16" s="645" t="s">
        <v>760</v>
      </c>
      <c r="F16" s="517"/>
    </row>
    <row r="17" spans="2:7" s="32" customFormat="1" ht="19.8" customHeight="1">
      <c r="B17" s="358">
        <f t="shared" si="0"/>
        <v>10</v>
      </c>
      <c r="C17" s="360" t="s">
        <v>116</v>
      </c>
      <c r="D17" s="618">
        <v>4.4999999999999998E-2</v>
      </c>
      <c r="E17" s="645" t="s">
        <v>787</v>
      </c>
      <c r="F17" s="517"/>
    </row>
    <row r="18" spans="2:7" s="32" customFormat="1" ht="19.8" customHeight="1">
      <c r="B18" s="358">
        <f t="shared" si="0"/>
        <v>11</v>
      </c>
      <c r="C18" s="360" t="s">
        <v>191</v>
      </c>
      <c r="D18" s="618">
        <v>1.4999999999999999E-2</v>
      </c>
      <c r="E18" s="645" t="s">
        <v>826</v>
      </c>
      <c r="F18" s="517"/>
    </row>
    <row r="19" spans="2:7" s="32" customFormat="1" ht="19.8" customHeight="1">
      <c r="B19" s="358">
        <f t="shared" si="0"/>
        <v>12</v>
      </c>
      <c r="C19" s="359" t="s">
        <v>72</v>
      </c>
      <c r="D19" s="618">
        <v>9.6000000000000002E-2</v>
      </c>
      <c r="E19" s="646" t="s">
        <v>789</v>
      </c>
      <c r="F19" s="517"/>
    </row>
    <row r="20" spans="2:7" s="32" customFormat="1" ht="27" customHeight="1">
      <c r="B20" s="358">
        <f t="shared" si="0"/>
        <v>13</v>
      </c>
      <c r="C20" s="914" t="s">
        <v>728</v>
      </c>
      <c r="D20" s="618">
        <v>0.18</v>
      </c>
      <c r="E20" s="646" t="s">
        <v>788</v>
      </c>
      <c r="F20" s="517"/>
    </row>
    <row r="21" spans="2:7" ht="19.8" customHeight="1">
      <c r="B21" s="358">
        <f t="shared" si="0"/>
        <v>14</v>
      </c>
      <c r="C21" s="359" t="s">
        <v>74</v>
      </c>
      <c r="D21" s="618">
        <v>4.4999999999999998E-2</v>
      </c>
      <c r="E21" s="646" t="s">
        <v>769</v>
      </c>
    </row>
    <row r="22" spans="2:7" ht="19.8" customHeight="1">
      <c r="B22" s="358">
        <f t="shared" si="0"/>
        <v>15</v>
      </c>
      <c r="C22" s="914" t="s">
        <v>729</v>
      </c>
      <c r="D22" s="618">
        <v>7.4999999999999997E-2</v>
      </c>
      <c r="E22" s="646" t="s">
        <v>761</v>
      </c>
    </row>
    <row r="23" spans="2:7" s="32" customFormat="1" ht="19.8" customHeight="1">
      <c r="B23" s="358">
        <f t="shared" si="0"/>
        <v>16</v>
      </c>
      <c r="C23" s="359" t="s">
        <v>757</v>
      </c>
      <c r="D23" s="618">
        <v>0.06</v>
      </c>
      <c r="E23" s="647" t="s">
        <v>790</v>
      </c>
      <c r="F23" s="517"/>
    </row>
    <row r="24" spans="2:7" ht="19.8" customHeight="1">
      <c r="B24" s="358">
        <f t="shared" si="0"/>
        <v>17</v>
      </c>
      <c r="C24" s="914" t="s">
        <v>730</v>
      </c>
      <c r="D24" s="618">
        <v>0.22500000000000001</v>
      </c>
      <c r="E24" s="648" t="s">
        <v>1017</v>
      </c>
      <c r="G24" t="s">
        <v>836</v>
      </c>
    </row>
    <row r="25" spans="2:7" ht="19.8" customHeight="1">
      <c r="B25" s="358">
        <f t="shared" si="0"/>
        <v>18</v>
      </c>
      <c r="C25" s="914" t="s">
        <v>731</v>
      </c>
      <c r="D25" s="618">
        <v>0.11</v>
      </c>
      <c r="E25" s="647" t="s">
        <v>824</v>
      </c>
    </row>
    <row r="26" spans="2:7" s="32" customFormat="1" ht="19.8" customHeight="1">
      <c r="B26" s="358">
        <f t="shared" si="0"/>
        <v>19</v>
      </c>
      <c r="C26" s="914" t="s">
        <v>732</v>
      </c>
      <c r="D26" s="618">
        <v>0.09</v>
      </c>
      <c r="E26" s="647" t="s">
        <v>791</v>
      </c>
      <c r="F26" s="517"/>
    </row>
    <row r="27" spans="2:7" ht="19.8" customHeight="1">
      <c r="B27" s="358">
        <f t="shared" si="0"/>
        <v>20</v>
      </c>
      <c r="C27" s="914" t="s">
        <v>733</v>
      </c>
      <c r="D27" s="618">
        <v>0.18</v>
      </c>
      <c r="E27" s="647" t="s">
        <v>792</v>
      </c>
    </row>
    <row r="28" spans="2:7" s="32" customFormat="1" ht="19.8" customHeight="1">
      <c r="B28" s="358">
        <f t="shared" si="0"/>
        <v>21</v>
      </c>
      <c r="C28" s="359" t="s">
        <v>457</v>
      </c>
      <c r="D28" s="618">
        <v>0.21</v>
      </c>
      <c r="E28" s="646" t="s">
        <v>811</v>
      </c>
      <c r="F28" s="517"/>
    </row>
    <row r="29" spans="2:7" s="32" customFormat="1" ht="19.8" customHeight="1">
      <c r="B29" s="358">
        <f t="shared" si="0"/>
        <v>22</v>
      </c>
      <c r="C29" s="359" t="s">
        <v>78</v>
      </c>
      <c r="D29" s="618">
        <v>0.16</v>
      </c>
      <c r="E29" s="646" t="s">
        <v>793</v>
      </c>
      <c r="F29" s="517"/>
    </row>
    <row r="30" spans="2:7" ht="19.8" customHeight="1">
      <c r="B30" s="358">
        <f t="shared" si="0"/>
        <v>23</v>
      </c>
      <c r="C30" s="914" t="s">
        <v>734</v>
      </c>
      <c r="D30" s="618">
        <v>0.16</v>
      </c>
      <c r="E30" s="649" t="s">
        <v>762</v>
      </c>
    </row>
    <row r="31" spans="2:7" ht="23.4" customHeight="1">
      <c r="B31" s="358">
        <f t="shared" si="0"/>
        <v>24</v>
      </c>
      <c r="C31" s="359" t="s">
        <v>18</v>
      </c>
      <c r="D31" s="618">
        <v>0.18</v>
      </c>
      <c r="E31" s="649" t="s">
        <v>794</v>
      </c>
    </row>
    <row r="32" spans="2:7" ht="19.8" customHeight="1">
      <c r="B32" s="358">
        <f t="shared" si="0"/>
        <v>25</v>
      </c>
      <c r="C32" s="914" t="s">
        <v>735</v>
      </c>
      <c r="D32" s="618">
        <v>7.4999999999999997E-2</v>
      </c>
      <c r="E32" s="646" t="s">
        <v>795</v>
      </c>
      <c r="F32" s="517" t="s">
        <v>779</v>
      </c>
    </row>
    <row r="33" spans="2:7" ht="19.8" customHeight="1">
      <c r="B33" s="358">
        <f t="shared" si="0"/>
        <v>26</v>
      </c>
      <c r="C33" s="359" t="s">
        <v>19</v>
      </c>
      <c r="D33" s="618">
        <v>0.06</v>
      </c>
      <c r="E33" s="646" t="s">
        <v>763</v>
      </c>
    </row>
    <row r="34" spans="2:7" ht="19.8" customHeight="1">
      <c r="B34" s="358">
        <f t="shared" si="0"/>
        <v>27</v>
      </c>
      <c r="C34" s="359" t="s">
        <v>81</v>
      </c>
      <c r="D34" s="618">
        <v>4.4999999999999998E-2</v>
      </c>
      <c r="E34" s="646" t="s">
        <v>796</v>
      </c>
    </row>
    <row r="35" spans="2:7" ht="19.8" customHeight="1">
      <c r="B35" s="358">
        <f t="shared" si="0"/>
        <v>28</v>
      </c>
      <c r="C35" s="359" t="s">
        <v>120</v>
      </c>
      <c r="D35" s="618">
        <v>0.17499999999999999</v>
      </c>
      <c r="E35" s="646" t="s">
        <v>783</v>
      </c>
    </row>
    <row r="36" spans="2:7" s="32" customFormat="1" ht="19.8" customHeight="1">
      <c r="B36" s="358">
        <f t="shared" si="0"/>
        <v>29</v>
      </c>
      <c r="C36" s="359" t="s">
        <v>82</v>
      </c>
      <c r="D36" s="618">
        <v>0.03</v>
      </c>
      <c r="E36" s="646" t="s">
        <v>797</v>
      </c>
      <c r="F36" s="517"/>
    </row>
    <row r="37" spans="2:7" ht="27.6" customHeight="1">
      <c r="B37" s="358">
        <f t="shared" si="0"/>
        <v>30</v>
      </c>
      <c r="C37" s="914" t="s">
        <v>736</v>
      </c>
      <c r="D37" s="618">
        <v>0.22500000000000001</v>
      </c>
      <c r="E37" s="646" t="s">
        <v>816</v>
      </c>
    </row>
    <row r="38" spans="2:7" ht="19.8" customHeight="1">
      <c r="B38" s="358">
        <f t="shared" si="0"/>
        <v>31</v>
      </c>
      <c r="C38" s="914" t="s">
        <v>737</v>
      </c>
      <c r="D38" s="618">
        <f>'[1]Ф-2 Адресная.(К) (2)'!$D$571</f>
        <v>4.2320000000000002</v>
      </c>
      <c r="E38" s="646" t="s">
        <v>798</v>
      </c>
    </row>
    <row r="39" spans="2:7" ht="37.200000000000003" customHeight="1">
      <c r="B39" s="358">
        <f t="shared" si="0"/>
        <v>32</v>
      </c>
      <c r="C39" s="359" t="s">
        <v>503</v>
      </c>
      <c r="D39" s="618">
        <v>0.39600000000000002</v>
      </c>
      <c r="E39" s="646" t="s">
        <v>799</v>
      </c>
    </row>
    <row r="40" spans="2:7" ht="19.8" customHeight="1">
      <c r="B40" s="358">
        <f t="shared" si="0"/>
        <v>33</v>
      </c>
      <c r="C40" s="359" t="s">
        <v>23</v>
      </c>
      <c r="D40" s="618">
        <v>0.126</v>
      </c>
      <c r="E40" s="646" t="s">
        <v>800</v>
      </c>
    </row>
    <row r="41" spans="2:7" ht="19.8" customHeight="1">
      <c r="B41" s="358">
        <f t="shared" si="0"/>
        <v>34</v>
      </c>
      <c r="C41" s="914" t="s">
        <v>744</v>
      </c>
      <c r="D41" s="618">
        <v>0.126</v>
      </c>
      <c r="E41" s="646" t="s">
        <v>1018</v>
      </c>
      <c r="G41" s="32" t="s">
        <v>837</v>
      </c>
    </row>
    <row r="42" spans="2:7" s="32" customFormat="1" ht="19.8" customHeight="1">
      <c r="B42" s="358">
        <f t="shared" si="0"/>
        <v>35</v>
      </c>
      <c r="C42" s="359" t="s">
        <v>24</v>
      </c>
      <c r="D42" s="618">
        <v>4.4999999999999998E-2</v>
      </c>
      <c r="E42" s="646" t="s">
        <v>786</v>
      </c>
      <c r="F42" s="517"/>
    </row>
    <row r="43" spans="2:7" s="32" customFormat="1" ht="19.8" customHeight="1">
      <c r="B43" s="358">
        <f t="shared" si="0"/>
        <v>36</v>
      </c>
      <c r="C43" s="914" t="s">
        <v>747</v>
      </c>
      <c r="D43" s="618">
        <v>0.03</v>
      </c>
      <c r="E43" s="646" t="s">
        <v>764</v>
      </c>
      <c r="F43" s="517"/>
      <c r="G43"/>
    </row>
    <row r="44" spans="2:7" ht="19.8" customHeight="1">
      <c r="B44" s="358">
        <f t="shared" si="0"/>
        <v>37</v>
      </c>
      <c r="C44" s="359" t="s">
        <v>26</v>
      </c>
      <c r="D44" s="618">
        <v>0.06</v>
      </c>
      <c r="E44" s="646" t="s">
        <v>801</v>
      </c>
    </row>
    <row r="45" spans="2:7" ht="19.8" customHeight="1">
      <c r="B45" s="358">
        <f t="shared" si="0"/>
        <v>38</v>
      </c>
      <c r="C45" s="359" t="s">
        <v>482</v>
      </c>
      <c r="D45" s="618">
        <v>4.4999999999999998E-2</v>
      </c>
      <c r="E45" s="646" t="s">
        <v>770</v>
      </c>
    </row>
    <row r="46" spans="2:7" ht="19.8" customHeight="1">
      <c r="B46" s="358">
        <f t="shared" si="0"/>
        <v>39</v>
      </c>
      <c r="C46" s="359" t="s">
        <v>27</v>
      </c>
      <c r="D46" s="618">
        <v>0.126</v>
      </c>
      <c r="E46" s="646" t="s">
        <v>802</v>
      </c>
    </row>
    <row r="47" spans="2:7" ht="19.8" customHeight="1">
      <c r="B47" s="358">
        <f t="shared" si="0"/>
        <v>40</v>
      </c>
      <c r="C47" s="359" t="s">
        <v>124</v>
      </c>
      <c r="D47" s="618">
        <v>7.4999999999999997E-2</v>
      </c>
      <c r="E47" s="646" t="s">
        <v>785</v>
      </c>
      <c r="F47" s="517" t="s">
        <v>814</v>
      </c>
    </row>
    <row r="48" spans="2:7" ht="19.8" customHeight="1">
      <c r="B48" s="358">
        <f t="shared" si="0"/>
        <v>41</v>
      </c>
      <c r="C48" s="359" t="s">
        <v>758</v>
      </c>
      <c r="D48" s="618">
        <v>0.126</v>
      </c>
      <c r="E48" s="646" t="s">
        <v>765</v>
      </c>
    </row>
    <row r="49" spans="2:7" ht="19.8" customHeight="1">
      <c r="B49" s="358">
        <f t="shared" si="0"/>
        <v>42</v>
      </c>
      <c r="C49" s="359" t="s">
        <v>467</v>
      </c>
      <c r="D49" s="618">
        <v>4.4999999999999998E-2</v>
      </c>
      <c r="E49" s="646" t="s">
        <v>766</v>
      </c>
    </row>
    <row r="50" spans="2:7" ht="19.8" customHeight="1">
      <c r="B50" s="358">
        <f t="shared" si="0"/>
        <v>43</v>
      </c>
      <c r="C50" s="914" t="s">
        <v>749</v>
      </c>
      <c r="D50" s="618">
        <v>4.4999999999999998E-2</v>
      </c>
      <c r="E50" s="646" t="s">
        <v>839</v>
      </c>
    </row>
    <row r="51" spans="2:7" ht="19.8" customHeight="1">
      <c r="B51" s="358">
        <f t="shared" si="0"/>
        <v>44</v>
      </c>
      <c r="C51" s="359" t="s">
        <v>493</v>
      </c>
      <c r="D51" s="618">
        <v>7.4999999999999997E-2</v>
      </c>
      <c r="E51" s="647" t="s">
        <v>805</v>
      </c>
      <c r="G51" s="32"/>
    </row>
    <row r="52" spans="2:7" ht="19.8" customHeight="1">
      <c r="B52" s="358">
        <f t="shared" si="0"/>
        <v>45</v>
      </c>
      <c r="C52" s="914" t="s">
        <v>750</v>
      </c>
      <c r="D52" s="618">
        <v>0.255</v>
      </c>
      <c r="E52" s="646" t="s">
        <v>803</v>
      </c>
    </row>
    <row r="53" spans="2:7" ht="20.399999999999999" customHeight="1">
      <c r="B53" s="358">
        <f t="shared" si="0"/>
        <v>46</v>
      </c>
      <c r="C53" s="914" t="s">
        <v>751</v>
      </c>
      <c r="D53" s="618">
        <v>0.18</v>
      </c>
      <c r="E53" s="646" t="s">
        <v>804</v>
      </c>
    </row>
    <row r="54" spans="2:7" ht="19.8" customHeight="1">
      <c r="B54" s="358">
        <f t="shared" si="0"/>
        <v>47</v>
      </c>
      <c r="C54" s="359" t="s">
        <v>97</v>
      </c>
      <c r="D54" s="618">
        <v>4.4999999999999998E-2</v>
      </c>
      <c r="E54" s="646" t="s">
        <v>840</v>
      </c>
    </row>
    <row r="55" spans="2:7" s="32" customFormat="1" ht="19.8" customHeight="1">
      <c r="B55" s="358">
        <f t="shared" si="0"/>
        <v>48</v>
      </c>
      <c r="C55" s="359" t="s">
        <v>33</v>
      </c>
      <c r="D55" s="618">
        <v>0.18</v>
      </c>
      <c r="E55" s="647" t="s">
        <v>807</v>
      </c>
      <c r="F55" s="517"/>
      <c r="G55"/>
    </row>
    <row r="56" spans="2:7" ht="19.8" customHeight="1">
      <c r="B56" s="358">
        <f t="shared" si="0"/>
        <v>49</v>
      </c>
      <c r="C56" s="359" t="s">
        <v>717</v>
      </c>
      <c r="D56" s="618">
        <v>0.03</v>
      </c>
      <c r="E56" s="646" t="s">
        <v>767</v>
      </c>
      <c r="F56" s="517" t="s">
        <v>813</v>
      </c>
    </row>
    <row r="57" spans="2:7" ht="19.8" customHeight="1">
      <c r="B57" s="358">
        <f t="shared" si="0"/>
        <v>50</v>
      </c>
      <c r="C57" s="914" t="s">
        <v>1019</v>
      </c>
      <c r="D57" s="618">
        <v>0.06</v>
      </c>
      <c r="E57" s="646" t="s">
        <v>808</v>
      </c>
    </row>
    <row r="58" spans="2:7" s="32" customFormat="1" ht="19.2" customHeight="1">
      <c r="B58" s="358">
        <f t="shared" ref="B58:B60" si="1">B57+1</f>
        <v>51</v>
      </c>
      <c r="C58" s="914" t="s">
        <v>1020</v>
      </c>
      <c r="D58" s="618">
        <v>2.5000000000000001E-2</v>
      </c>
      <c r="E58" s="646" t="s">
        <v>809</v>
      </c>
      <c r="F58" s="517" t="s">
        <v>809</v>
      </c>
    </row>
    <row r="59" spans="2:7" ht="19.2" customHeight="1">
      <c r="B59" s="358">
        <f t="shared" si="1"/>
        <v>52</v>
      </c>
      <c r="C59" s="359" t="s">
        <v>129</v>
      </c>
      <c r="D59" s="618">
        <v>2.5000000000000001E-2</v>
      </c>
      <c r="E59" s="646" t="s">
        <v>810</v>
      </c>
    </row>
    <row r="60" spans="2:7" ht="28.2" customHeight="1" thickBot="1">
      <c r="B60" s="358">
        <f t="shared" si="1"/>
        <v>53</v>
      </c>
      <c r="C60" s="359" t="s">
        <v>32</v>
      </c>
      <c r="D60" s="619">
        <v>0.06</v>
      </c>
      <c r="E60" s="650" t="s">
        <v>806</v>
      </c>
      <c r="F60" s="517" t="s">
        <v>812</v>
      </c>
    </row>
    <row r="61" spans="2:7" ht="4.2" customHeight="1" thickBot="1">
      <c r="B61" s="738"/>
      <c r="C61" s="739"/>
      <c r="D61" s="58"/>
      <c r="E61" s="135"/>
    </row>
    <row r="63" spans="2:7">
      <c r="C63" s="892" t="s">
        <v>302</v>
      </c>
    </row>
    <row r="64" spans="2:7">
      <c r="C64" s="33" t="s">
        <v>841</v>
      </c>
    </row>
  </sheetData>
  <autoFilter ref="D7:E61" xr:uid="{7F72AF54-855E-4121-8E8A-A2D11A7935F0}"/>
  <sortState xmlns:xlrd2="http://schemas.microsoft.com/office/spreadsheetml/2017/richdata2" ref="C8:G55">
    <sortCondition ref="C8:C55"/>
  </sortState>
  <mergeCells count="3">
    <mergeCell ref="B61:C61"/>
    <mergeCell ref="B3:B7"/>
    <mergeCell ref="C3:C7"/>
  </mergeCells>
  <phoneticPr fontId="57" type="noConversion"/>
  <printOptions horizontalCentered="1"/>
  <pageMargins left="0.23622047244094491" right="0.23622047244094491" top="0.15748031496062992" bottom="0.15748031496062992" header="0" footer="0"/>
  <pageSetup paperSize="9" scale="98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401F4-48CB-4B42-8292-902CA511D831}">
  <sheetPr>
    <tabColor rgb="FFFFFF00"/>
    <pageSetUpPr fitToPage="1"/>
  </sheetPr>
  <dimension ref="B2:J39"/>
  <sheetViews>
    <sheetView topLeftCell="A10" zoomScaleNormal="100" workbookViewId="0">
      <selection activeCell="C29" sqref="C29"/>
    </sheetView>
  </sheetViews>
  <sheetFormatPr defaultColWidth="8.88671875" defaultRowHeight="13.2"/>
  <cols>
    <col min="1" max="1" width="3.5546875" customWidth="1"/>
    <col min="2" max="2" width="5.33203125" customWidth="1"/>
    <col min="3" max="3" width="30.88671875" customWidth="1"/>
    <col min="4" max="4" width="11.33203125" hidden="1" customWidth="1"/>
    <col min="5" max="5" width="8.88671875" style="27" customWidth="1"/>
    <col min="6" max="6" width="33" customWidth="1"/>
    <col min="7" max="9" width="8.88671875" hidden="1" customWidth="1"/>
    <col min="10" max="10" width="13.33203125" style="27" hidden="1" customWidth="1"/>
  </cols>
  <sheetData>
    <row r="2" spans="2:10" ht="30.6" customHeight="1" thickBot="1">
      <c r="C2" s="141" t="s">
        <v>314</v>
      </c>
      <c r="D2" s="143"/>
      <c r="E2" s="144"/>
      <c r="F2" s="143"/>
    </row>
    <row r="3" spans="2:10" ht="13.8" thickBot="1">
      <c r="B3" s="730" t="s">
        <v>227</v>
      </c>
      <c r="C3" s="730" t="s">
        <v>137</v>
      </c>
      <c r="D3" s="733" t="s">
        <v>130</v>
      </c>
      <c r="E3" s="734"/>
      <c r="F3" s="735"/>
      <c r="G3" s="746" t="s">
        <v>315</v>
      </c>
      <c r="H3" s="736"/>
      <c r="I3" s="736"/>
      <c r="J3" s="737"/>
    </row>
    <row r="4" spans="2:10" ht="13.95" customHeight="1" thickBot="1">
      <c r="B4" s="731"/>
      <c r="C4" s="731"/>
      <c r="D4" s="733" t="s">
        <v>131</v>
      </c>
      <c r="E4" s="734"/>
      <c r="F4" s="735"/>
      <c r="G4" s="747"/>
      <c r="H4" s="748"/>
      <c r="I4" s="748"/>
      <c r="J4" s="749"/>
    </row>
    <row r="5" spans="2:10" ht="21.6" customHeight="1" thickBot="1">
      <c r="B5" s="731"/>
      <c r="C5" s="731"/>
      <c r="D5" s="178" t="s">
        <v>5</v>
      </c>
      <c r="E5" s="167" t="s">
        <v>104</v>
      </c>
      <c r="F5" s="657" t="s">
        <v>4</v>
      </c>
      <c r="G5" s="182" t="s">
        <v>5</v>
      </c>
      <c r="H5" s="183" t="s">
        <v>104</v>
      </c>
      <c r="I5" s="183" t="s">
        <v>44</v>
      </c>
      <c r="J5" s="184" t="s">
        <v>226</v>
      </c>
    </row>
    <row r="6" spans="2:10">
      <c r="B6" s="731"/>
      <c r="C6" s="731"/>
      <c r="D6" s="175">
        <f>COUNT(D8:D34)</f>
        <v>0</v>
      </c>
      <c r="E6" s="137">
        <f>COUNT(E8:E34)</f>
        <v>24</v>
      </c>
      <c r="F6" s="658"/>
      <c r="G6" s="173">
        <f>COUNT(G8:G34)</f>
        <v>0</v>
      </c>
      <c r="H6" s="174">
        <f>COUNT(H8:H34)</f>
        <v>0</v>
      </c>
      <c r="I6" s="185"/>
      <c r="J6" s="366"/>
    </row>
    <row r="7" spans="2:10" ht="13.8" thickBot="1">
      <c r="B7" s="732"/>
      <c r="C7" s="732"/>
      <c r="D7" s="176">
        <f>SUM(D8:D34)</f>
        <v>0</v>
      </c>
      <c r="E7" s="172">
        <f>SUM(E8:E34)</f>
        <v>44</v>
      </c>
      <c r="F7" s="659"/>
      <c r="G7" s="180">
        <f>SUM(G8:G34)</f>
        <v>0</v>
      </c>
      <c r="H7" s="340">
        <f>SUM(H8:H34)</f>
        <v>0</v>
      </c>
      <c r="I7" s="181">
        <f>SUM(I8:I34)</f>
        <v>0</v>
      </c>
      <c r="J7" s="367"/>
    </row>
    <row r="8" spans="2:10" ht="13.95" customHeight="1">
      <c r="B8" s="301">
        <v>1</v>
      </c>
      <c r="C8" s="652" t="s">
        <v>46</v>
      </c>
      <c r="D8" s="653"/>
      <c r="E8" s="654">
        <v>3</v>
      </c>
      <c r="F8" s="660" t="s">
        <v>617</v>
      </c>
      <c r="G8" s="98"/>
      <c r="H8" s="99"/>
      <c r="I8" s="99"/>
      <c r="J8" s="368"/>
    </row>
    <row r="9" spans="2:10" ht="13.95" customHeight="1">
      <c r="B9" s="302">
        <f>B8+1</f>
        <v>2</v>
      </c>
      <c r="C9" s="655" t="s">
        <v>49</v>
      </c>
      <c r="D9" s="177"/>
      <c r="E9" s="138">
        <v>1</v>
      </c>
      <c r="F9" s="661" t="s">
        <v>631</v>
      </c>
      <c r="G9" s="100"/>
      <c r="H9" s="101"/>
      <c r="I9" s="101"/>
      <c r="J9" s="369"/>
    </row>
    <row r="10" spans="2:10" ht="13.95" customHeight="1">
      <c r="B10" s="302">
        <f t="shared" ref="B10:B32" si="0">B9+1</f>
        <v>3</v>
      </c>
      <c r="C10" s="655" t="s">
        <v>51</v>
      </c>
      <c r="D10" s="177"/>
      <c r="E10" s="138">
        <v>1</v>
      </c>
      <c r="F10" s="661" t="s">
        <v>534</v>
      </c>
      <c r="G10" s="100"/>
      <c r="H10" s="339"/>
      <c r="I10" s="101"/>
      <c r="J10" s="369"/>
    </row>
    <row r="11" spans="2:10" ht="13.95" customHeight="1">
      <c r="B11" s="302">
        <f t="shared" si="0"/>
        <v>4</v>
      </c>
      <c r="C11" s="915" t="s">
        <v>722</v>
      </c>
      <c r="D11" s="177"/>
      <c r="E11" s="138">
        <v>2</v>
      </c>
      <c r="F11" s="661" t="s">
        <v>535</v>
      </c>
      <c r="G11" s="100"/>
      <c r="H11" s="339"/>
      <c r="I11" s="101"/>
      <c r="J11" s="369"/>
    </row>
    <row r="12" spans="2:10" s="32" customFormat="1" ht="13.95" customHeight="1">
      <c r="B12" s="302">
        <f t="shared" si="0"/>
        <v>5</v>
      </c>
      <c r="C12" s="915" t="s">
        <v>723</v>
      </c>
      <c r="D12" s="177"/>
      <c r="E12" s="138">
        <v>3</v>
      </c>
      <c r="F12" s="661" t="s">
        <v>283</v>
      </c>
      <c r="G12" s="100"/>
      <c r="H12" s="339"/>
      <c r="I12" s="101"/>
      <c r="J12" s="369"/>
    </row>
    <row r="13" spans="2:10" s="32" customFormat="1" ht="13.95" customHeight="1">
      <c r="B13" s="302">
        <f t="shared" si="0"/>
        <v>6</v>
      </c>
      <c r="C13" s="915" t="s">
        <v>724</v>
      </c>
      <c r="D13" s="177"/>
      <c r="E13" s="138">
        <v>2</v>
      </c>
      <c r="F13" s="661" t="s">
        <v>536</v>
      </c>
      <c r="G13" s="100"/>
      <c r="H13" s="339"/>
      <c r="I13" s="101"/>
      <c r="J13" s="369"/>
    </row>
    <row r="14" spans="2:10" s="32" customFormat="1" ht="13.95" customHeight="1">
      <c r="B14" s="302">
        <f t="shared" si="0"/>
        <v>7</v>
      </c>
      <c r="C14" s="655" t="s">
        <v>11</v>
      </c>
      <c r="D14" s="177"/>
      <c r="E14" s="138">
        <v>1</v>
      </c>
      <c r="F14" s="661" t="s">
        <v>578</v>
      </c>
      <c r="G14" s="100"/>
      <c r="H14" s="101"/>
      <c r="I14" s="101"/>
      <c r="J14" s="369"/>
    </row>
    <row r="15" spans="2:10" s="32" customFormat="1" ht="13.95" customHeight="1">
      <c r="B15" s="302">
        <f t="shared" si="0"/>
        <v>8</v>
      </c>
      <c r="C15" s="655" t="s">
        <v>62</v>
      </c>
      <c r="D15" s="177"/>
      <c r="E15" s="138">
        <v>1</v>
      </c>
      <c r="F15" s="661" t="s">
        <v>348</v>
      </c>
      <c r="G15" s="100"/>
      <c r="H15" s="339"/>
      <c r="I15" s="101"/>
      <c r="J15" s="369"/>
    </row>
    <row r="16" spans="2:10" s="32" customFormat="1" ht="13.95" customHeight="1">
      <c r="B16" s="302">
        <f t="shared" si="0"/>
        <v>9</v>
      </c>
      <c r="C16" s="655" t="s">
        <v>63</v>
      </c>
      <c r="D16" s="177"/>
      <c r="E16" s="138">
        <v>1</v>
      </c>
      <c r="F16" s="661" t="s">
        <v>348</v>
      </c>
      <c r="G16" s="100"/>
      <c r="H16" s="339"/>
      <c r="I16" s="101"/>
      <c r="J16" s="369"/>
    </row>
    <row r="17" spans="2:10" s="32" customFormat="1" ht="13.95" customHeight="1">
      <c r="B17" s="302">
        <f t="shared" si="0"/>
        <v>10</v>
      </c>
      <c r="C17" s="655" t="s">
        <v>64</v>
      </c>
      <c r="D17" s="177"/>
      <c r="E17" s="138">
        <v>1</v>
      </c>
      <c r="F17" s="661" t="s">
        <v>287</v>
      </c>
      <c r="G17" s="100"/>
      <c r="H17" s="339"/>
      <c r="I17" s="101"/>
      <c r="J17" s="369"/>
    </row>
    <row r="18" spans="2:10" s="32" customFormat="1" ht="13.95" customHeight="1">
      <c r="B18" s="302">
        <f t="shared" si="0"/>
        <v>11</v>
      </c>
      <c r="C18" s="655" t="s">
        <v>133</v>
      </c>
      <c r="D18" s="177"/>
      <c r="E18" s="138">
        <v>2</v>
      </c>
      <c r="F18" s="661" t="s">
        <v>286</v>
      </c>
      <c r="G18" s="100"/>
      <c r="H18" s="339"/>
      <c r="I18" s="101"/>
      <c r="J18" s="369"/>
    </row>
    <row r="19" spans="2:10" s="32" customFormat="1" ht="13.95" customHeight="1">
      <c r="B19" s="302">
        <f t="shared" si="0"/>
        <v>12</v>
      </c>
      <c r="C19" s="655" t="s">
        <v>66</v>
      </c>
      <c r="D19" s="177"/>
      <c r="E19" s="138">
        <v>1</v>
      </c>
      <c r="F19" s="661" t="s">
        <v>288</v>
      </c>
      <c r="G19" s="100"/>
      <c r="H19" s="339"/>
      <c r="I19" s="101"/>
      <c r="J19" s="369"/>
    </row>
    <row r="20" spans="2:10" s="32" customFormat="1" ht="13.95" customHeight="1">
      <c r="B20" s="302">
        <f t="shared" si="0"/>
        <v>13</v>
      </c>
      <c r="C20" s="915" t="s">
        <v>727</v>
      </c>
      <c r="D20" s="177"/>
      <c r="E20" s="138">
        <v>1</v>
      </c>
      <c r="F20" s="661" t="s">
        <v>532</v>
      </c>
      <c r="G20" s="100"/>
      <c r="H20" s="101"/>
      <c r="I20" s="101"/>
      <c r="J20" s="369"/>
    </row>
    <row r="21" spans="2:10" s="32" customFormat="1" ht="13.95" customHeight="1">
      <c r="B21" s="302">
        <f t="shared" si="0"/>
        <v>14</v>
      </c>
      <c r="C21" s="655" t="s">
        <v>291</v>
      </c>
      <c r="D21" s="177"/>
      <c r="E21" s="138">
        <v>1</v>
      </c>
      <c r="F21" s="661" t="s">
        <v>514</v>
      </c>
      <c r="G21" s="100"/>
      <c r="H21" s="339"/>
      <c r="I21" s="101"/>
      <c r="J21" s="369"/>
    </row>
    <row r="22" spans="2:10" s="32" customFormat="1" ht="13.95" customHeight="1">
      <c r="B22" s="302">
        <f t="shared" si="0"/>
        <v>15</v>
      </c>
      <c r="C22" s="655" t="s">
        <v>289</v>
      </c>
      <c r="D22" s="177"/>
      <c r="E22" s="138">
        <v>1</v>
      </c>
      <c r="F22" s="661" t="s">
        <v>290</v>
      </c>
      <c r="G22" s="100"/>
      <c r="H22" s="339"/>
      <c r="I22" s="101"/>
      <c r="J22" s="369"/>
    </row>
    <row r="23" spans="2:10" s="32" customFormat="1" ht="13.95" customHeight="1">
      <c r="B23" s="302">
        <f t="shared" si="0"/>
        <v>16</v>
      </c>
      <c r="C23" s="655" t="s">
        <v>500</v>
      </c>
      <c r="D23" s="177"/>
      <c r="E23" s="138">
        <v>1</v>
      </c>
      <c r="F23" s="661" t="s">
        <v>501</v>
      </c>
      <c r="G23" s="100"/>
      <c r="H23" s="339"/>
      <c r="I23" s="101"/>
      <c r="J23" s="369"/>
    </row>
    <row r="24" spans="2:10" s="32" customFormat="1" ht="13.95" customHeight="1">
      <c r="B24" s="302">
        <f t="shared" si="0"/>
        <v>17</v>
      </c>
      <c r="C24" s="915" t="s">
        <v>741</v>
      </c>
      <c r="D24" s="177"/>
      <c r="E24" s="138">
        <v>1</v>
      </c>
      <c r="F24" s="661" t="s">
        <v>501</v>
      </c>
      <c r="G24" s="100"/>
      <c r="H24" s="339"/>
      <c r="I24" s="101"/>
      <c r="J24" s="369"/>
    </row>
    <row r="25" spans="2:10" s="32" customFormat="1" ht="13.95" customHeight="1">
      <c r="B25" s="302">
        <f t="shared" si="0"/>
        <v>18</v>
      </c>
      <c r="C25" s="655" t="s">
        <v>89</v>
      </c>
      <c r="D25" s="177"/>
      <c r="E25" s="138">
        <v>3</v>
      </c>
      <c r="F25" s="661" t="s">
        <v>292</v>
      </c>
      <c r="G25" s="100"/>
      <c r="H25" s="339"/>
      <c r="I25" s="101"/>
      <c r="J25" s="369"/>
    </row>
    <row r="26" spans="2:10" s="32" customFormat="1" ht="13.95" customHeight="1">
      <c r="B26" s="302">
        <f t="shared" si="0"/>
        <v>19</v>
      </c>
      <c r="C26" s="915" t="s">
        <v>22</v>
      </c>
      <c r="D26" s="177"/>
      <c r="E26" s="138">
        <v>3</v>
      </c>
      <c r="F26" s="661" t="s">
        <v>447</v>
      </c>
      <c r="G26" s="100"/>
      <c r="H26" s="101"/>
      <c r="I26" s="101"/>
      <c r="J26" s="369"/>
    </row>
    <row r="27" spans="2:10" s="32" customFormat="1" ht="13.95" customHeight="1">
      <c r="B27" s="302">
        <f t="shared" si="0"/>
        <v>20</v>
      </c>
      <c r="C27" s="655" t="s">
        <v>193</v>
      </c>
      <c r="D27" s="177"/>
      <c r="E27" s="138">
        <v>1</v>
      </c>
      <c r="F27" s="661" t="s">
        <v>380</v>
      </c>
      <c r="G27" s="100"/>
      <c r="H27" s="339"/>
      <c r="I27" s="101"/>
      <c r="J27" s="369"/>
    </row>
    <row r="28" spans="2:10" s="32" customFormat="1" ht="13.95" customHeight="1">
      <c r="B28" s="302">
        <f t="shared" si="0"/>
        <v>21</v>
      </c>
      <c r="C28" s="655" t="s">
        <v>94</v>
      </c>
      <c r="D28" s="177"/>
      <c r="E28" s="138">
        <v>2</v>
      </c>
      <c r="F28" s="661" t="s">
        <v>361</v>
      </c>
      <c r="G28" s="100"/>
      <c r="H28" s="339"/>
      <c r="I28" s="101"/>
      <c r="J28" s="369"/>
    </row>
    <row r="29" spans="2:10" s="32" customFormat="1" ht="13.95" customHeight="1">
      <c r="B29" s="302">
        <f t="shared" si="0"/>
        <v>22</v>
      </c>
      <c r="C29" s="915" t="s">
        <v>747</v>
      </c>
      <c r="D29" s="177"/>
      <c r="E29" s="138">
        <v>8</v>
      </c>
      <c r="F29" s="661" t="s">
        <v>477</v>
      </c>
      <c r="G29" s="100"/>
      <c r="H29" s="339"/>
      <c r="I29" s="101"/>
      <c r="J29" s="369"/>
    </row>
    <row r="30" spans="2:10" s="32" customFormat="1" ht="13.95" customHeight="1">
      <c r="B30" s="302">
        <f t="shared" si="0"/>
        <v>23</v>
      </c>
      <c r="C30" s="655" t="s">
        <v>28</v>
      </c>
      <c r="D30" s="177"/>
      <c r="E30" s="138">
        <v>1</v>
      </c>
      <c r="F30" s="661" t="s">
        <v>294</v>
      </c>
      <c r="G30" s="100"/>
      <c r="H30" s="339"/>
      <c r="I30" s="101"/>
      <c r="J30" s="369"/>
    </row>
    <row r="31" spans="2:10" s="32" customFormat="1" ht="13.95" customHeight="1" thickBot="1">
      <c r="B31" s="302">
        <f t="shared" si="0"/>
        <v>24</v>
      </c>
      <c r="C31" s="656" t="s">
        <v>29</v>
      </c>
      <c r="D31" s="177"/>
      <c r="E31" s="138">
        <v>2</v>
      </c>
      <c r="F31" s="661" t="s">
        <v>295</v>
      </c>
      <c r="G31" s="100"/>
      <c r="H31" s="339"/>
      <c r="I31" s="101"/>
      <c r="J31" s="369"/>
    </row>
    <row r="32" spans="2:10" s="32" customFormat="1" ht="13.95" hidden="1" customHeight="1">
      <c r="B32" s="302">
        <f t="shared" si="0"/>
        <v>25</v>
      </c>
      <c r="C32" s="407"/>
      <c r="D32" s="405"/>
      <c r="E32" s="406"/>
      <c r="F32" s="662"/>
      <c r="G32" s="100"/>
      <c r="H32" s="101"/>
      <c r="I32" s="101"/>
      <c r="J32" s="369"/>
    </row>
    <row r="33" spans="2:10" s="32" customFormat="1" ht="13.95" hidden="1" customHeight="1">
      <c r="B33" s="302">
        <f t="shared" ref="B33:B34" si="1">B32+1</f>
        <v>26</v>
      </c>
      <c r="C33" s="404"/>
      <c r="D33" s="405"/>
      <c r="E33" s="406"/>
      <c r="F33" s="662"/>
      <c r="G33" s="100"/>
      <c r="H33" s="101"/>
      <c r="I33" s="101"/>
      <c r="J33" s="369"/>
    </row>
    <row r="34" spans="2:10" ht="13.95" hidden="1" customHeight="1" thickBot="1">
      <c r="B34" s="302">
        <f t="shared" si="1"/>
        <v>27</v>
      </c>
      <c r="C34" s="300"/>
      <c r="D34" s="177"/>
      <c r="E34" s="138"/>
      <c r="F34" s="662"/>
      <c r="G34" s="100"/>
      <c r="H34" s="101"/>
      <c r="I34" s="101"/>
      <c r="J34" s="369"/>
    </row>
    <row r="35" spans="2:10" ht="13.95" customHeight="1" thickBot="1">
      <c r="B35" s="738" t="s">
        <v>240</v>
      </c>
      <c r="C35" s="739"/>
      <c r="D35" s="107"/>
      <c r="E35" s="179"/>
      <c r="F35" s="58"/>
      <c r="G35" s="69"/>
      <c r="H35" s="70"/>
      <c r="I35" s="70"/>
      <c r="J35" s="370"/>
    </row>
    <row r="38" spans="2:10">
      <c r="C38" s="892" t="s">
        <v>302</v>
      </c>
    </row>
    <row r="39" spans="2:10">
      <c r="C39" s="33" t="s">
        <v>841</v>
      </c>
    </row>
  </sheetData>
  <autoFilter ref="H5:J35" xr:uid="{B44401F4-48CB-4B42-8292-902CA511D831}"/>
  <sortState xmlns:xlrd2="http://schemas.microsoft.com/office/spreadsheetml/2017/richdata2" ref="C8:J32">
    <sortCondition ref="C8:C32"/>
  </sortState>
  <mergeCells count="6">
    <mergeCell ref="B3:B7"/>
    <mergeCell ref="G3:J4"/>
    <mergeCell ref="B35:C35"/>
    <mergeCell ref="C3:C7"/>
    <mergeCell ref="D3:F3"/>
    <mergeCell ref="D4:F4"/>
  </mergeCells>
  <phoneticPr fontId="57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CB839-D8CC-4AE9-BA0B-0BAA454D3E8D}">
  <sheetPr>
    <tabColor theme="5"/>
    <pageSetUpPr fitToPage="1"/>
  </sheetPr>
  <dimension ref="A1:BA107"/>
  <sheetViews>
    <sheetView showWhiteSpace="0" topLeftCell="A8" zoomScale="90" zoomScaleNormal="90" workbookViewId="0">
      <pane xSplit="8" ySplit="11" topLeftCell="I25" activePane="bottomRight" state="frozen"/>
      <selection activeCell="A8" sqref="A8"/>
      <selection pane="topRight" activeCell="M8" sqref="M8"/>
      <selection pane="bottomLeft" activeCell="A18" sqref="A18"/>
      <selection pane="bottomRight" activeCell="G32" sqref="G32"/>
    </sheetView>
  </sheetViews>
  <sheetFormatPr defaultRowHeight="13.2"/>
  <cols>
    <col min="1" max="1" width="6.88671875" customWidth="1"/>
    <col min="2" max="2" width="4.44140625" customWidth="1"/>
    <col min="3" max="3" width="30" customWidth="1"/>
    <col min="4" max="4" width="11.109375" style="18" customWidth="1"/>
    <col min="5" max="5" width="5.6640625" style="27" customWidth="1"/>
    <col min="6" max="6" width="6.77734375" customWidth="1"/>
    <col min="7" max="7" width="11.109375" customWidth="1"/>
    <col min="8" max="8" width="15.109375" customWidth="1"/>
    <col min="9" max="9" width="8.6640625" customWidth="1"/>
    <col min="10" max="14" width="7.88671875" customWidth="1"/>
  </cols>
  <sheetData>
    <row r="1" spans="1:14" ht="13.8" hidden="1" thickBot="1"/>
    <row r="2" spans="1:14" ht="18.899999999999999" hidden="1" customHeight="1">
      <c r="B2" s="21"/>
      <c r="C2" s="40"/>
      <c r="D2" s="39"/>
      <c r="E2" s="37"/>
      <c r="F2" s="36"/>
      <c r="G2" s="36"/>
      <c r="H2" s="21"/>
    </row>
    <row r="3" spans="1:14" ht="18.899999999999999" hidden="1" customHeight="1">
      <c r="B3" s="21"/>
      <c r="C3" s="36"/>
      <c r="D3" s="38"/>
      <c r="E3" s="37"/>
      <c r="F3" s="36"/>
      <c r="G3" s="36"/>
      <c r="H3" s="21"/>
    </row>
    <row r="4" spans="1:14" ht="18.899999999999999" hidden="1" customHeight="1">
      <c r="B4" s="21"/>
      <c r="C4" s="36"/>
      <c r="D4" s="38"/>
      <c r="E4" s="37"/>
      <c r="F4" s="36"/>
      <c r="G4" s="36"/>
      <c r="H4" s="21"/>
    </row>
    <row r="5" spans="1:14" ht="18.899999999999999" hidden="1" customHeight="1">
      <c r="B5" s="21"/>
      <c r="C5" s="36"/>
      <c r="D5" s="38"/>
      <c r="E5" s="37"/>
      <c r="F5" s="36"/>
      <c r="G5" s="36"/>
      <c r="H5" s="21"/>
    </row>
    <row r="6" spans="1:14" ht="18.899999999999999" hidden="1" customHeight="1">
      <c r="B6" s="21"/>
      <c r="C6" s="36"/>
      <c r="D6" s="38"/>
      <c r="E6" s="37"/>
      <c r="F6" s="36"/>
      <c r="G6" s="36"/>
      <c r="H6" s="21"/>
    </row>
    <row r="7" spans="1:14" ht="19.2" hidden="1" customHeight="1">
      <c r="B7" s="21"/>
      <c r="C7" s="35" t="s">
        <v>161</v>
      </c>
      <c r="D7" s="34"/>
      <c r="E7" s="22"/>
      <c r="F7" s="21"/>
      <c r="G7" s="21"/>
      <c r="H7" s="21"/>
    </row>
    <row r="8" spans="1:14" ht="19.2" customHeight="1">
      <c r="A8" s="511" t="s">
        <v>307</v>
      </c>
      <c r="B8" s="455"/>
      <c r="C8" s="456"/>
      <c r="D8" s="457"/>
      <c r="E8" s="458"/>
      <c r="F8" s="459"/>
      <c r="G8" s="477"/>
      <c r="H8" s="459"/>
      <c r="I8" s="459"/>
      <c r="J8" s="459"/>
      <c r="K8" s="459"/>
      <c r="L8" s="459"/>
      <c r="M8" s="459"/>
      <c r="N8" s="459"/>
    </row>
    <row r="9" spans="1:14" ht="15.75" customHeight="1">
      <c r="A9" s="512"/>
      <c r="B9" s="752" t="s">
        <v>160</v>
      </c>
      <c r="C9" s="752"/>
      <c r="D9" s="753"/>
      <c r="E9" s="752"/>
      <c r="F9" s="752"/>
      <c r="G9" s="752"/>
      <c r="H9" s="752"/>
      <c r="I9" s="459"/>
      <c r="J9" s="478"/>
      <c r="K9" s="459"/>
      <c r="L9" s="459"/>
      <c r="M9" s="459"/>
      <c r="N9" s="459"/>
    </row>
    <row r="10" spans="1:14" ht="15.75" customHeight="1">
      <c r="A10" s="512"/>
      <c r="B10" s="754" t="s">
        <v>306</v>
      </c>
      <c r="C10" s="754"/>
      <c r="D10" s="755"/>
      <c r="E10" s="754"/>
      <c r="F10" s="754"/>
      <c r="G10" s="754"/>
      <c r="H10" s="754"/>
      <c r="I10" s="459"/>
      <c r="J10" s="479"/>
      <c r="K10" s="479"/>
      <c r="L10" s="479"/>
      <c r="M10" s="479"/>
      <c r="N10" s="479"/>
    </row>
    <row r="11" spans="1:14" ht="5.4" customHeight="1" thickBot="1">
      <c r="A11" s="512"/>
      <c r="B11" s="460"/>
      <c r="C11" s="460"/>
      <c r="D11" s="461"/>
      <c r="E11" s="460"/>
      <c r="F11" s="460"/>
      <c r="G11" s="460"/>
      <c r="H11" s="460"/>
      <c r="I11" s="459"/>
      <c r="J11" s="480"/>
      <c r="K11" s="480"/>
      <c r="L11" s="480"/>
      <c r="M11" s="480"/>
      <c r="N11" s="480"/>
    </row>
    <row r="12" spans="1:14" ht="18.75" hidden="1" customHeight="1" thickBot="1">
      <c r="A12" s="512"/>
      <c r="B12" s="462"/>
      <c r="C12" s="462"/>
      <c r="D12" s="463"/>
      <c r="E12" s="464"/>
      <c r="F12" s="462"/>
      <c r="G12" s="462"/>
      <c r="H12" s="465"/>
      <c r="I12" s="459"/>
      <c r="J12" s="459"/>
      <c r="K12" s="459"/>
      <c r="L12" s="459"/>
      <c r="M12" s="459"/>
      <c r="N12" s="459"/>
    </row>
    <row r="13" spans="1:14" ht="20.25" customHeight="1" thickBot="1">
      <c r="A13" s="512"/>
      <c r="B13" s="756" t="s">
        <v>136</v>
      </c>
      <c r="C13" s="759" t="s">
        <v>137</v>
      </c>
      <c r="D13" s="762" t="s">
        <v>638</v>
      </c>
      <c r="E13" s="928" t="s">
        <v>159</v>
      </c>
      <c r="F13" s="765" t="s">
        <v>143</v>
      </c>
      <c r="G13" s="750"/>
      <c r="H13" s="751"/>
      <c r="I13" s="766" t="s">
        <v>1021</v>
      </c>
      <c r="J13" s="767"/>
      <c r="K13" s="767"/>
      <c r="L13" s="767"/>
      <c r="M13" s="768"/>
      <c r="N13" s="756" t="s">
        <v>819</v>
      </c>
    </row>
    <row r="14" spans="1:14" ht="15.75" customHeight="1">
      <c r="A14" s="512"/>
      <c r="B14" s="757"/>
      <c r="C14" s="760"/>
      <c r="D14" s="763"/>
      <c r="E14" s="763"/>
      <c r="F14" s="774" t="s">
        <v>157</v>
      </c>
      <c r="G14" s="775"/>
      <c r="H14" s="987" t="s">
        <v>818</v>
      </c>
      <c r="I14" s="769"/>
      <c r="J14" s="952"/>
      <c r="K14" s="952"/>
      <c r="L14" s="952"/>
      <c r="M14" s="770"/>
      <c r="N14" s="757"/>
    </row>
    <row r="15" spans="1:14" ht="15.75" customHeight="1" thickBot="1">
      <c r="A15" s="512"/>
      <c r="B15" s="757"/>
      <c r="C15" s="760"/>
      <c r="D15" s="763"/>
      <c r="E15" s="763"/>
      <c r="F15" s="776"/>
      <c r="G15" s="777"/>
      <c r="H15" s="988"/>
      <c r="I15" s="771"/>
      <c r="J15" s="772"/>
      <c r="K15" s="772"/>
      <c r="L15" s="772"/>
      <c r="M15" s="773"/>
      <c r="N15" s="758"/>
    </row>
    <row r="16" spans="1:14" ht="15.75" customHeight="1" thickBot="1">
      <c r="A16" s="512"/>
      <c r="B16" s="758"/>
      <c r="C16" s="761"/>
      <c r="D16" s="764"/>
      <c r="E16" s="764"/>
      <c r="F16" s="467" t="s">
        <v>155</v>
      </c>
      <c r="G16" s="466" t="s">
        <v>154</v>
      </c>
      <c r="H16" s="485"/>
      <c r="I16" s="624" t="s">
        <v>153</v>
      </c>
      <c r="J16" s="487" t="s">
        <v>147</v>
      </c>
      <c r="K16" s="488" t="s">
        <v>146</v>
      </c>
      <c r="L16" s="488" t="s">
        <v>145</v>
      </c>
      <c r="M16" s="486" t="s">
        <v>144</v>
      </c>
      <c r="N16" s="628"/>
    </row>
    <row r="17" spans="1:14" ht="8.4" customHeight="1" thickBot="1">
      <c r="A17" s="512"/>
      <c r="B17" s="489"/>
      <c r="C17" s="481"/>
      <c r="D17" s="482"/>
      <c r="E17" s="929"/>
      <c r="F17" s="483"/>
      <c r="G17" s="685"/>
      <c r="H17" s="484"/>
      <c r="I17" s="490"/>
      <c r="J17" s="491"/>
      <c r="K17" s="492"/>
      <c r="L17" s="492"/>
      <c r="M17" s="493"/>
      <c r="N17" s="629"/>
    </row>
    <row r="18" spans="1:14" ht="16.8" customHeight="1">
      <c r="A18" s="513"/>
      <c r="B18" s="509">
        <f>B16+1</f>
        <v>1</v>
      </c>
      <c r="C18" s="916" t="s">
        <v>174</v>
      </c>
      <c r="D18" s="922">
        <v>2015</v>
      </c>
      <c r="E18" s="930">
        <v>3</v>
      </c>
      <c r="F18" s="938">
        <v>3</v>
      </c>
      <c r="G18" s="939">
        <v>0.10680000000000001</v>
      </c>
      <c r="H18" s="936">
        <v>450</v>
      </c>
      <c r="I18" s="625" t="s">
        <v>145</v>
      </c>
      <c r="J18" s="637"/>
      <c r="K18" s="637"/>
      <c r="L18" s="637">
        <v>0.10680000000000001</v>
      </c>
      <c r="M18" s="953"/>
      <c r="N18" s="631">
        <v>2</v>
      </c>
    </row>
    <row r="19" spans="1:14" ht="18.75" customHeight="1">
      <c r="A19" s="513"/>
      <c r="B19" s="510">
        <f t="shared" ref="B19:B48" si="0">B18+1</f>
        <v>2</v>
      </c>
      <c r="C19" s="917" t="s">
        <v>106</v>
      </c>
      <c r="D19" s="923">
        <v>2017</v>
      </c>
      <c r="E19" s="931">
        <v>5</v>
      </c>
      <c r="F19" s="940">
        <v>4</v>
      </c>
      <c r="G19" s="941">
        <v>0.2792</v>
      </c>
      <c r="H19" s="936">
        <v>680.00000999999997</v>
      </c>
      <c r="I19" s="626" t="s">
        <v>147</v>
      </c>
      <c r="J19" s="688">
        <v>0.27900000000000003</v>
      </c>
      <c r="K19" s="638"/>
      <c r="L19" s="638"/>
      <c r="M19" s="954"/>
      <c r="N19" s="633">
        <v>1</v>
      </c>
    </row>
    <row r="20" spans="1:14" ht="18.75" customHeight="1">
      <c r="A20" s="513" t="s">
        <v>256</v>
      </c>
      <c r="B20" s="510">
        <f t="shared" si="0"/>
        <v>3</v>
      </c>
      <c r="C20" s="918" t="s">
        <v>142</v>
      </c>
      <c r="D20" s="924">
        <v>2015</v>
      </c>
      <c r="E20" s="932">
        <v>4</v>
      </c>
      <c r="F20" s="942">
        <v>2</v>
      </c>
      <c r="G20" s="943">
        <v>9.8000000000000004E-2</v>
      </c>
      <c r="H20" s="936">
        <v>300</v>
      </c>
      <c r="I20" s="626" t="s">
        <v>300</v>
      </c>
      <c r="J20" s="639"/>
      <c r="K20" s="638"/>
      <c r="L20" s="638"/>
      <c r="M20" s="955">
        <v>9.8000000000000004E-2</v>
      </c>
      <c r="N20" s="634"/>
    </row>
    <row r="21" spans="1:14" ht="18.75" customHeight="1">
      <c r="A21" s="513"/>
      <c r="B21" s="510">
        <f t="shared" si="0"/>
        <v>4</v>
      </c>
      <c r="C21" s="919" t="s">
        <v>132</v>
      </c>
      <c r="D21" s="924">
        <v>2015</v>
      </c>
      <c r="E21" s="933" t="s">
        <v>303</v>
      </c>
      <c r="F21" s="942">
        <v>5</v>
      </c>
      <c r="G21" s="943">
        <v>0.53949999999999998</v>
      </c>
      <c r="H21" s="936">
        <v>900.01</v>
      </c>
      <c r="I21" s="626" t="s">
        <v>146</v>
      </c>
      <c r="J21" s="614"/>
      <c r="K21" s="614">
        <v>0.53949999999999998</v>
      </c>
      <c r="L21" s="614"/>
      <c r="M21" s="956"/>
      <c r="N21" s="632">
        <v>5</v>
      </c>
    </row>
    <row r="22" spans="1:14" ht="18.75" customHeight="1">
      <c r="A22" s="513"/>
      <c r="B22" s="622">
        <f t="shared" si="0"/>
        <v>5</v>
      </c>
      <c r="C22" s="917" t="s">
        <v>53</v>
      </c>
      <c r="D22" s="923">
        <v>2015</v>
      </c>
      <c r="E22" s="931">
        <v>2</v>
      </c>
      <c r="F22" s="944">
        <v>3</v>
      </c>
      <c r="G22" s="941">
        <v>6.2E-2</v>
      </c>
      <c r="H22" s="936">
        <v>419.32258999999999</v>
      </c>
      <c r="I22" s="626" t="s">
        <v>145</v>
      </c>
      <c r="J22" s="614"/>
      <c r="K22" s="614"/>
      <c r="L22" s="614">
        <v>6.2E-2</v>
      </c>
      <c r="M22" s="956"/>
      <c r="N22" s="632">
        <v>2</v>
      </c>
    </row>
    <row r="23" spans="1:14" s="32" customFormat="1" ht="18.75" customHeight="1">
      <c r="A23" s="513" t="s">
        <v>256</v>
      </c>
      <c r="B23" s="622">
        <f t="shared" si="0"/>
        <v>6</v>
      </c>
      <c r="C23" s="920" t="s">
        <v>108</v>
      </c>
      <c r="D23" s="923">
        <v>2016</v>
      </c>
      <c r="E23" s="931">
        <v>3</v>
      </c>
      <c r="F23" s="944">
        <v>2</v>
      </c>
      <c r="G23" s="945">
        <v>7.3099999999999998E-2</v>
      </c>
      <c r="H23" s="936">
        <v>280</v>
      </c>
      <c r="I23" s="627" t="s">
        <v>145</v>
      </c>
      <c r="J23" s="614"/>
      <c r="K23" s="614"/>
      <c r="L23" s="614">
        <v>7.3099999999999998E-2</v>
      </c>
      <c r="M23" s="956"/>
      <c r="N23" s="632">
        <v>3</v>
      </c>
    </row>
    <row r="24" spans="1:14" s="32" customFormat="1" ht="18.75" customHeight="1">
      <c r="A24" s="513"/>
      <c r="B24" s="622">
        <f t="shared" si="0"/>
        <v>7</v>
      </c>
      <c r="C24" s="917" t="s">
        <v>55</v>
      </c>
      <c r="D24" s="923">
        <v>2015</v>
      </c>
      <c r="E24" s="931">
        <v>5</v>
      </c>
      <c r="F24" s="946">
        <v>4</v>
      </c>
      <c r="G24" s="941">
        <v>0.29599999999999999</v>
      </c>
      <c r="H24" s="936">
        <v>680</v>
      </c>
      <c r="I24" s="627" t="s">
        <v>145</v>
      </c>
      <c r="J24" s="613"/>
      <c r="K24" s="614"/>
      <c r="L24" s="614">
        <v>0.29599999999999999</v>
      </c>
      <c r="M24" s="956"/>
      <c r="N24" s="632">
        <v>3</v>
      </c>
    </row>
    <row r="25" spans="1:14" s="32" customFormat="1" ht="18.75" customHeight="1">
      <c r="A25" s="513"/>
      <c r="B25" s="622">
        <f t="shared" si="0"/>
        <v>8</v>
      </c>
      <c r="C25" s="917" t="s">
        <v>179</v>
      </c>
      <c r="D25" s="923">
        <v>2014</v>
      </c>
      <c r="E25" s="931">
        <v>3</v>
      </c>
      <c r="F25" s="946">
        <v>3</v>
      </c>
      <c r="G25" s="941">
        <v>0.14799999999999999</v>
      </c>
      <c r="H25" s="936">
        <v>510.00000999999997</v>
      </c>
      <c r="I25" s="627" t="s">
        <v>145</v>
      </c>
      <c r="J25" s="613"/>
      <c r="K25" s="614"/>
      <c r="L25" s="614">
        <v>0.14799999999999999</v>
      </c>
      <c r="M25" s="956"/>
      <c r="N25" s="632">
        <v>1</v>
      </c>
    </row>
    <row r="26" spans="1:14" s="32" customFormat="1" ht="18.75" customHeight="1">
      <c r="A26" s="513"/>
      <c r="B26" s="622">
        <f t="shared" si="0"/>
        <v>9</v>
      </c>
      <c r="C26" s="917" t="s">
        <v>245</v>
      </c>
      <c r="D26" s="923">
        <v>2015</v>
      </c>
      <c r="E26" s="931">
        <v>4</v>
      </c>
      <c r="F26" s="947">
        <v>2</v>
      </c>
      <c r="G26" s="941">
        <v>9.7699999999999995E-2</v>
      </c>
      <c r="H26" s="936">
        <v>320</v>
      </c>
      <c r="I26" s="626" t="s">
        <v>145</v>
      </c>
      <c r="J26" s="614"/>
      <c r="K26" s="614"/>
      <c r="L26" s="614">
        <v>9.7700000000000009E-2</v>
      </c>
      <c r="M26" s="956"/>
      <c r="N26" s="632">
        <v>1</v>
      </c>
    </row>
    <row r="27" spans="1:14" s="32" customFormat="1" ht="18.75" customHeight="1">
      <c r="A27" s="513"/>
      <c r="B27" s="622">
        <f t="shared" si="0"/>
        <v>10</v>
      </c>
      <c r="C27" s="917" t="s">
        <v>116</v>
      </c>
      <c r="D27" s="923">
        <v>2015</v>
      </c>
      <c r="E27" s="931">
        <v>5</v>
      </c>
      <c r="F27" s="946">
        <v>4</v>
      </c>
      <c r="G27" s="941">
        <v>0.28000000000000003</v>
      </c>
      <c r="H27" s="936">
        <v>679.99999000000003</v>
      </c>
      <c r="I27" s="627" t="s">
        <v>299</v>
      </c>
      <c r="J27" s="687">
        <v>0.28000000000000003</v>
      </c>
      <c r="K27" s="614"/>
      <c r="L27" s="614"/>
      <c r="M27" s="956"/>
      <c r="N27" s="632">
        <v>1</v>
      </c>
    </row>
    <row r="28" spans="1:14" s="32" customFormat="1" ht="18.75" customHeight="1">
      <c r="A28" s="513" t="s">
        <v>256</v>
      </c>
      <c r="B28" s="622">
        <f t="shared" si="0"/>
        <v>11</v>
      </c>
      <c r="C28" s="920" t="s">
        <v>189</v>
      </c>
      <c r="D28" s="923">
        <v>2015</v>
      </c>
      <c r="E28" s="931">
        <v>5</v>
      </c>
      <c r="F28" s="946">
        <v>6</v>
      </c>
      <c r="G28" s="941">
        <f>469.8/1000</f>
        <v>0.4698</v>
      </c>
      <c r="H28" s="936">
        <v>1020</v>
      </c>
      <c r="I28" s="626" t="s">
        <v>144</v>
      </c>
      <c r="J28" s="614"/>
      <c r="K28" s="614"/>
      <c r="L28" s="614" t="s">
        <v>1022</v>
      </c>
      <c r="M28" s="956">
        <v>0.46943999999999997</v>
      </c>
      <c r="N28" s="630"/>
    </row>
    <row r="29" spans="1:14" s="32" customFormat="1" ht="18.75" customHeight="1">
      <c r="A29" s="513"/>
      <c r="B29" s="510">
        <f t="shared" si="0"/>
        <v>12</v>
      </c>
      <c r="C29" s="919" t="s">
        <v>75</v>
      </c>
      <c r="D29" s="924">
        <v>2014</v>
      </c>
      <c r="E29" s="934" t="s">
        <v>304</v>
      </c>
      <c r="F29" s="948">
        <v>9</v>
      </c>
      <c r="G29" s="943">
        <v>2.282</v>
      </c>
      <c r="H29" s="936">
        <v>2050</v>
      </c>
      <c r="I29" s="627" t="s">
        <v>299</v>
      </c>
      <c r="J29" s="614">
        <v>2.2814899999999998</v>
      </c>
      <c r="K29" s="614"/>
      <c r="L29" s="614"/>
      <c r="M29" s="956"/>
      <c r="N29" s="632">
        <v>5</v>
      </c>
    </row>
    <row r="30" spans="1:14" s="32" customFormat="1" ht="18.75" customHeight="1">
      <c r="A30" s="513"/>
      <c r="B30" s="510">
        <f t="shared" si="0"/>
        <v>13</v>
      </c>
      <c r="C30" s="919" t="s">
        <v>119</v>
      </c>
      <c r="D30" s="924">
        <v>2015</v>
      </c>
      <c r="E30" s="932">
        <v>9</v>
      </c>
      <c r="F30" s="948">
        <v>2</v>
      </c>
      <c r="G30" s="943">
        <v>0.55700000000000005</v>
      </c>
      <c r="H30" s="936">
        <v>700</v>
      </c>
      <c r="I30" s="626" t="s">
        <v>144</v>
      </c>
      <c r="J30" s="639"/>
      <c r="K30" s="638"/>
      <c r="L30" s="638"/>
      <c r="M30" s="957">
        <v>0.55700000000000005</v>
      </c>
      <c r="N30" s="311"/>
    </row>
    <row r="31" spans="1:14" s="32" customFormat="1" ht="18.75" customHeight="1">
      <c r="A31" s="513"/>
      <c r="B31" s="510">
        <f t="shared" si="0"/>
        <v>14</v>
      </c>
      <c r="C31" s="919" t="s">
        <v>76</v>
      </c>
      <c r="D31" s="924">
        <v>2015</v>
      </c>
      <c r="E31" s="932">
        <v>9</v>
      </c>
      <c r="F31" s="948">
        <v>2</v>
      </c>
      <c r="G31" s="943">
        <v>0.57999999999999996</v>
      </c>
      <c r="H31" s="936">
        <v>700</v>
      </c>
      <c r="I31" s="627" t="s">
        <v>144</v>
      </c>
      <c r="J31" s="614"/>
      <c r="K31" s="614"/>
      <c r="L31" s="614"/>
      <c r="M31" s="956">
        <v>0.57999999999999996</v>
      </c>
      <c r="N31" s="630"/>
    </row>
    <row r="32" spans="1:14" s="32" customFormat="1" ht="18.75" customHeight="1">
      <c r="A32" s="513"/>
      <c r="B32" s="510">
        <f t="shared" si="0"/>
        <v>15</v>
      </c>
      <c r="C32" s="919" t="s">
        <v>77</v>
      </c>
      <c r="D32" s="924">
        <v>2015</v>
      </c>
      <c r="E32" s="932">
        <v>9</v>
      </c>
      <c r="F32" s="948">
        <v>1</v>
      </c>
      <c r="G32" s="943">
        <v>0.28499999999999998</v>
      </c>
      <c r="H32" s="936">
        <v>350</v>
      </c>
      <c r="I32" s="626" t="s">
        <v>145</v>
      </c>
      <c r="J32" s="614"/>
      <c r="K32" s="614"/>
      <c r="L32" s="615">
        <v>0.28499999999999998</v>
      </c>
      <c r="M32" s="956"/>
      <c r="N32" s="632">
        <v>1</v>
      </c>
    </row>
    <row r="33" spans="1:14" s="32" customFormat="1" ht="18" customHeight="1">
      <c r="A33" s="513" t="s">
        <v>256</v>
      </c>
      <c r="B33" s="510">
        <f t="shared" si="0"/>
        <v>16</v>
      </c>
      <c r="C33" s="918" t="s">
        <v>79</v>
      </c>
      <c r="D33" s="924">
        <v>2015</v>
      </c>
      <c r="E33" s="932">
        <v>5</v>
      </c>
      <c r="F33" s="948">
        <v>5</v>
      </c>
      <c r="G33" s="943">
        <v>0.48299999999999998</v>
      </c>
      <c r="H33" s="936">
        <v>850</v>
      </c>
      <c r="I33" s="626" t="s">
        <v>144</v>
      </c>
      <c r="J33" s="614"/>
      <c r="K33" s="614"/>
      <c r="L33" s="614"/>
      <c r="M33" s="956">
        <v>0.48299999999999998</v>
      </c>
      <c r="N33" s="630"/>
    </row>
    <row r="34" spans="1:14" s="32" customFormat="1" ht="18.75" customHeight="1">
      <c r="A34" s="513"/>
      <c r="B34" s="510">
        <f t="shared" si="0"/>
        <v>17</v>
      </c>
      <c r="C34" s="919" t="s">
        <v>80</v>
      </c>
      <c r="D34" s="924">
        <v>2015</v>
      </c>
      <c r="E34" s="932">
        <v>9</v>
      </c>
      <c r="F34" s="948">
        <v>1</v>
      </c>
      <c r="G34" s="943">
        <v>0.28000000000000003</v>
      </c>
      <c r="H34" s="936">
        <v>350</v>
      </c>
      <c r="I34" s="627" t="s">
        <v>144</v>
      </c>
      <c r="J34" s="614"/>
      <c r="K34" s="614"/>
      <c r="L34" s="614"/>
      <c r="M34" s="956">
        <v>0.28000000000000003</v>
      </c>
      <c r="N34" s="630"/>
    </row>
    <row r="35" spans="1:14" s="32" customFormat="1" ht="18.75" customHeight="1">
      <c r="A35" s="513"/>
      <c r="B35" s="510">
        <f t="shared" si="0"/>
        <v>18</v>
      </c>
      <c r="C35" s="919" t="s">
        <v>182</v>
      </c>
      <c r="D35" s="924">
        <v>2015</v>
      </c>
      <c r="E35" s="932">
        <v>4</v>
      </c>
      <c r="F35" s="948">
        <v>3</v>
      </c>
      <c r="G35" s="943">
        <v>0.15</v>
      </c>
      <c r="H35" s="936">
        <v>480</v>
      </c>
      <c r="I35" s="626" t="s">
        <v>144</v>
      </c>
      <c r="J35" s="614"/>
      <c r="K35" s="614"/>
      <c r="L35" s="614"/>
      <c r="M35" s="956">
        <v>0.15</v>
      </c>
      <c r="N35" s="630"/>
    </row>
    <row r="36" spans="1:14" s="32" customFormat="1" ht="18.75" customHeight="1">
      <c r="A36" s="513"/>
      <c r="B36" s="510">
        <f t="shared" si="0"/>
        <v>19</v>
      </c>
      <c r="C36" s="919" t="s">
        <v>192</v>
      </c>
      <c r="D36" s="924">
        <v>2016</v>
      </c>
      <c r="E36" s="932">
        <v>5</v>
      </c>
      <c r="F36" s="949">
        <v>7</v>
      </c>
      <c r="G36" s="950">
        <v>0.4496</v>
      </c>
      <c r="H36" s="936">
        <v>1120.0000299999999</v>
      </c>
      <c r="I36" s="626" t="s">
        <v>299</v>
      </c>
      <c r="J36" s="614">
        <v>0.4496</v>
      </c>
      <c r="K36" s="614"/>
      <c r="L36" s="614"/>
      <c r="M36" s="956"/>
      <c r="N36" s="632">
        <v>8</v>
      </c>
    </row>
    <row r="37" spans="1:14" s="32" customFormat="1" ht="18.75" customHeight="1">
      <c r="A37" s="513"/>
      <c r="B37" s="510">
        <f t="shared" si="0"/>
        <v>20</v>
      </c>
      <c r="C37" s="919" t="s">
        <v>86</v>
      </c>
      <c r="D37" s="924">
        <v>2015</v>
      </c>
      <c r="E37" s="934" t="s">
        <v>305</v>
      </c>
      <c r="F37" s="948">
        <v>5</v>
      </c>
      <c r="G37" s="943">
        <v>0.83299999999999996</v>
      </c>
      <c r="H37" s="936">
        <v>1030</v>
      </c>
      <c r="I37" s="626" t="s">
        <v>145</v>
      </c>
      <c r="J37" s="614"/>
      <c r="K37" s="614"/>
      <c r="L37" s="614">
        <v>0.83299999999999996</v>
      </c>
      <c r="M37" s="956"/>
      <c r="N37" s="632">
        <v>1</v>
      </c>
    </row>
    <row r="38" spans="1:14" s="32" customFormat="1" ht="18.75" customHeight="1">
      <c r="A38" s="513"/>
      <c r="B38" s="510">
        <f t="shared" si="0"/>
        <v>21</v>
      </c>
      <c r="C38" s="919" t="s">
        <v>21</v>
      </c>
      <c r="D38" s="924">
        <v>2017</v>
      </c>
      <c r="E38" s="932">
        <v>5</v>
      </c>
      <c r="F38" s="948">
        <v>4</v>
      </c>
      <c r="G38" s="943">
        <v>0.39600000000000002</v>
      </c>
      <c r="H38" s="936">
        <v>680</v>
      </c>
      <c r="I38" s="627" t="s">
        <v>145</v>
      </c>
      <c r="J38" s="614"/>
      <c r="K38" s="614"/>
      <c r="L38" s="614">
        <v>0.39600000000000002</v>
      </c>
      <c r="M38" s="956"/>
      <c r="N38" s="632">
        <v>2</v>
      </c>
    </row>
    <row r="39" spans="1:14" s="32" customFormat="1" ht="18.75" customHeight="1">
      <c r="A39" s="513"/>
      <c r="B39" s="510">
        <f t="shared" si="0"/>
        <v>22</v>
      </c>
      <c r="C39" s="919" t="s">
        <v>88</v>
      </c>
      <c r="D39" s="924">
        <v>2016</v>
      </c>
      <c r="E39" s="932">
        <v>5</v>
      </c>
      <c r="F39" s="948">
        <v>7</v>
      </c>
      <c r="G39" s="943">
        <v>0.63600000000000001</v>
      </c>
      <c r="H39" s="936">
        <v>1020.0000099999999</v>
      </c>
      <c r="I39" s="627" t="s">
        <v>244</v>
      </c>
      <c r="J39" s="614"/>
      <c r="K39" s="614">
        <v>0.54549999999999998</v>
      </c>
      <c r="L39" s="614"/>
      <c r="M39" s="956"/>
      <c r="N39" s="632">
        <v>8</v>
      </c>
    </row>
    <row r="40" spans="1:14" s="32" customFormat="1" ht="18.75" customHeight="1">
      <c r="A40" s="513"/>
      <c r="B40" s="510">
        <f t="shared" si="0"/>
        <v>23</v>
      </c>
      <c r="C40" s="919" t="s">
        <v>22</v>
      </c>
      <c r="D40" s="924">
        <v>2014</v>
      </c>
      <c r="E40" s="932">
        <v>5</v>
      </c>
      <c r="F40" s="948">
        <v>9</v>
      </c>
      <c r="G40" s="943">
        <v>0.58599999999999997</v>
      </c>
      <c r="H40" s="936">
        <v>1800</v>
      </c>
      <c r="I40" s="627" t="s">
        <v>244</v>
      </c>
      <c r="J40" s="614"/>
      <c r="K40" s="614">
        <v>0.58400000000000007</v>
      </c>
      <c r="L40" s="614"/>
      <c r="M40" s="956"/>
      <c r="N40" s="632">
        <v>3</v>
      </c>
    </row>
    <row r="41" spans="1:14" s="32" customFormat="1" ht="18.75" customHeight="1">
      <c r="A41" s="513"/>
      <c r="B41" s="510">
        <f t="shared" si="0"/>
        <v>24</v>
      </c>
      <c r="C41" s="919" t="s">
        <v>122</v>
      </c>
      <c r="D41" s="924">
        <v>2016</v>
      </c>
      <c r="E41" s="932">
        <v>4</v>
      </c>
      <c r="F41" s="948">
        <v>1</v>
      </c>
      <c r="G41" s="943">
        <v>7.51E-2</v>
      </c>
      <c r="H41" s="936">
        <v>200</v>
      </c>
      <c r="I41" s="627" t="s">
        <v>145</v>
      </c>
      <c r="J41" s="614"/>
      <c r="K41" s="614"/>
      <c r="L41" s="614">
        <v>7.51E-2</v>
      </c>
      <c r="M41" s="956"/>
      <c r="N41" s="632">
        <v>2</v>
      </c>
    </row>
    <row r="42" spans="1:14" s="32" customFormat="1" ht="18.75" customHeight="1">
      <c r="A42" s="513"/>
      <c r="B42" s="510">
        <f t="shared" si="0"/>
        <v>25</v>
      </c>
      <c r="C42" s="919" t="s">
        <v>184</v>
      </c>
      <c r="D42" s="924">
        <v>2015</v>
      </c>
      <c r="E42" s="932">
        <v>4</v>
      </c>
      <c r="F42" s="948">
        <v>3</v>
      </c>
      <c r="G42" s="943">
        <v>0.23400000000000001</v>
      </c>
      <c r="H42" s="936">
        <v>570</v>
      </c>
      <c r="I42" s="626" t="s">
        <v>144</v>
      </c>
      <c r="J42" s="614"/>
      <c r="K42" s="614"/>
      <c r="L42" s="614"/>
      <c r="M42" s="956">
        <v>0.23400000000000001</v>
      </c>
      <c r="N42" s="630"/>
    </row>
    <row r="43" spans="1:14" s="32" customFormat="1" ht="18.75" customHeight="1">
      <c r="A43" s="513"/>
      <c r="B43" s="510">
        <f t="shared" si="0"/>
        <v>26</v>
      </c>
      <c r="C43" s="919" t="s">
        <v>25</v>
      </c>
      <c r="D43" s="924">
        <v>2015</v>
      </c>
      <c r="E43" s="932">
        <v>5</v>
      </c>
      <c r="F43" s="948">
        <v>8</v>
      </c>
      <c r="G43" s="943">
        <v>0.64300000000000002</v>
      </c>
      <c r="H43" s="936">
        <v>1360.0000199999999</v>
      </c>
      <c r="I43" s="627" t="s">
        <v>299</v>
      </c>
      <c r="J43" s="687">
        <v>0.64300000000000013</v>
      </c>
      <c r="K43" s="614"/>
      <c r="L43" s="614"/>
      <c r="M43" s="956"/>
      <c r="N43" s="632">
        <v>10</v>
      </c>
    </row>
    <row r="44" spans="1:14" s="32" customFormat="1" ht="18.75" customHeight="1">
      <c r="A44" s="513" t="s">
        <v>256</v>
      </c>
      <c r="B44" s="510">
        <f t="shared" si="0"/>
        <v>27</v>
      </c>
      <c r="C44" s="920" t="s">
        <v>203</v>
      </c>
      <c r="D44" s="923">
        <v>2016</v>
      </c>
      <c r="E44" s="931">
        <v>5</v>
      </c>
      <c r="F44" s="946">
        <v>8</v>
      </c>
      <c r="G44" s="941">
        <v>0.65200000000000002</v>
      </c>
      <c r="H44" s="936">
        <v>1360</v>
      </c>
      <c r="I44" s="627" t="s">
        <v>244</v>
      </c>
      <c r="J44" s="614"/>
      <c r="K44" s="614">
        <v>0.65200000000000002</v>
      </c>
      <c r="L44" s="614"/>
      <c r="M44" s="956"/>
      <c r="N44" s="632">
        <v>6</v>
      </c>
    </row>
    <row r="45" spans="1:14" s="32" customFormat="1" ht="18.75" customHeight="1">
      <c r="A45" s="513"/>
      <c r="B45" s="510">
        <f t="shared" si="0"/>
        <v>28</v>
      </c>
      <c r="C45" s="917" t="s">
        <v>31</v>
      </c>
      <c r="D45" s="924">
        <v>2016</v>
      </c>
      <c r="E45" s="932">
        <v>5</v>
      </c>
      <c r="F45" s="948">
        <v>4</v>
      </c>
      <c r="G45" s="943">
        <v>0.27400000000000002</v>
      </c>
      <c r="H45" s="936">
        <v>680</v>
      </c>
      <c r="I45" s="626" t="s">
        <v>145</v>
      </c>
      <c r="J45" s="612"/>
      <c r="K45" s="612"/>
      <c r="L45" s="612">
        <v>0.27400000000000002</v>
      </c>
      <c r="M45" s="954"/>
      <c r="N45" s="633">
        <v>2</v>
      </c>
    </row>
    <row r="46" spans="1:14" s="32" customFormat="1" ht="18.75" customHeight="1">
      <c r="A46" s="513"/>
      <c r="B46" s="510">
        <f t="shared" si="0"/>
        <v>29</v>
      </c>
      <c r="C46" s="919" t="s">
        <v>98</v>
      </c>
      <c r="D46" s="925" t="s">
        <v>637</v>
      </c>
      <c r="E46" s="932">
        <v>3</v>
      </c>
      <c r="F46" s="949">
        <v>2</v>
      </c>
      <c r="G46" s="950">
        <v>7.6999999999999999E-2</v>
      </c>
      <c r="H46" s="936">
        <v>350</v>
      </c>
      <c r="I46" s="627" t="s">
        <v>144</v>
      </c>
      <c r="J46" s="614"/>
      <c r="K46" s="614"/>
      <c r="L46" s="614"/>
      <c r="M46" s="956">
        <v>7.6999999999999999E-2</v>
      </c>
      <c r="N46" s="630"/>
    </row>
    <row r="47" spans="1:14" s="32" customFormat="1" ht="18.75" customHeight="1">
      <c r="A47" s="513"/>
      <c r="B47" s="510">
        <f t="shared" si="0"/>
        <v>30</v>
      </c>
      <c r="C47" s="919" t="s">
        <v>281</v>
      </c>
      <c r="D47" s="924">
        <v>2015</v>
      </c>
      <c r="E47" s="932">
        <v>5</v>
      </c>
      <c r="F47" s="948">
        <v>8</v>
      </c>
      <c r="G47" s="943">
        <v>0.64400000000000002</v>
      </c>
      <c r="H47" s="936">
        <v>1440</v>
      </c>
      <c r="I47" s="626" t="s">
        <v>146</v>
      </c>
      <c r="J47" s="614"/>
      <c r="K47" s="614">
        <v>0.64400000000000002</v>
      </c>
      <c r="L47" s="614"/>
      <c r="M47" s="956"/>
      <c r="N47" s="632">
        <v>6</v>
      </c>
    </row>
    <row r="48" spans="1:14" s="32" customFormat="1" ht="18.75" customHeight="1" thickBot="1">
      <c r="A48" s="513"/>
      <c r="B48" s="510">
        <f t="shared" si="0"/>
        <v>31</v>
      </c>
      <c r="C48" s="919" t="s">
        <v>99</v>
      </c>
      <c r="D48" s="926">
        <v>2016</v>
      </c>
      <c r="E48" s="932">
        <v>5</v>
      </c>
      <c r="F48" s="949">
        <v>6</v>
      </c>
      <c r="G48" s="950">
        <v>0.41909999999999997</v>
      </c>
      <c r="H48" s="936">
        <v>1019.99999</v>
      </c>
      <c r="I48" s="626" t="s">
        <v>244</v>
      </c>
      <c r="J48" s="614"/>
      <c r="K48" s="614">
        <v>0.41910000000000003</v>
      </c>
      <c r="L48" s="614"/>
      <c r="M48" s="956"/>
      <c r="N48" s="632">
        <v>10</v>
      </c>
    </row>
    <row r="49" spans="1:14" ht="19.5" customHeight="1" thickBot="1">
      <c r="A49" s="513"/>
      <c r="B49" s="495"/>
      <c r="C49" s="921" t="s">
        <v>143</v>
      </c>
      <c r="D49" s="927"/>
      <c r="E49" s="935"/>
      <c r="F49" s="623">
        <f>SUM(F18:F48)</f>
        <v>133</v>
      </c>
      <c r="G49" s="951">
        <f>SUM(G18:G48)</f>
        <v>12.985900000000001</v>
      </c>
      <c r="H49" s="937">
        <f>SUM(H18:H48)</f>
        <v>24349.33265</v>
      </c>
      <c r="I49" s="636">
        <f>J49+K49+L49+M49</f>
        <v>12.892329999999999</v>
      </c>
      <c r="J49" s="616">
        <f>SUM(J18:J48)</f>
        <v>3.9330900000000004</v>
      </c>
      <c r="K49" s="616">
        <f>SUM(K18:K48)</f>
        <v>3.3841000000000001</v>
      </c>
      <c r="L49" s="616">
        <f>SUM(L18:L48)</f>
        <v>2.6467000000000001</v>
      </c>
      <c r="M49" s="958">
        <f>SUM(M18:M48)</f>
        <v>2.9284399999999997</v>
      </c>
      <c r="N49" s="635"/>
    </row>
    <row r="50" spans="1:14" ht="15.6">
      <c r="A50" s="512"/>
      <c r="B50" s="459"/>
      <c r="C50" s="459"/>
      <c r="D50" s="457"/>
      <c r="E50" s="458"/>
      <c r="F50" s="459"/>
      <c r="G50" s="459"/>
      <c r="H50" s="459"/>
      <c r="I50" s="459"/>
      <c r="J50" s="459"/>
      <c r="K50" s="459"/>
      <c r="L50" s="459"/>
      <c r="M50" s="459"/>
      <c r="N50" s="459"/>
    </row>
    <row r="51" spans="1:14" ht="20.399999999999999" customHeight="1" thickBot="1">
      <c r="A51" s="512"/>
      <c r="B51" s="459"/>
      <c r="C51" s="663" t="s">
        <v>273</v>
      </c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</row>
    <row r="52" spans="1:14" ht="15.6" hidden="1">
      <c r="A52" s="512"/>
      <c r="B52" s="459"/>
      <c r="C52" s="497" t="s">
        <v>137</v>
      </c>
      <c r="D52" s="497" t="s">
        <v>43</v>
      </c>
      <c r="E52" s="497"/>
      <c r="F52" s="497" t="s">
        <v>274</v>
      </c>
      <c r="G52" s="497" t="s">
        <v>42</v>
      </c>
      <c r="H52" s="459"/>
      <c r="I52" s="459"/>
      <c r="J52" s="459"/>
      <c r="K52" s="459"/>
      <c r="L52" s="459"/>
      <c r="M52" s="459"/>
      <c r="N52" s="459"/>
    </row>
    <row r="53" spans="1:14" ht="15.6" hidden="1">
      <c r="A53" s="512"/>
      <c r="B53" s="459"/>
      <c r="C53" s="498" t="s">
        <v>10</v>
      </c>
      <c r="D53" s="499">
        <v>16</v>
      </c>
      <c r="E53" s="496" t="s">
        <v>239</v>
      </c>
      <c r="F53" s="469">
        <v>2018</v>
      </c>
      <c r="G53" s="469"/>
      <c r="H53" s="459"/>
      <c r="I53" s="459"/>
      <c r="J53" s="459"/>
      <c r="K53" s="459"/>
      <c r="L53" s="459"/>
      <c r="M53" s="459"/>
      <c r="N53" s="459"/>
    </row>
    <row r="54" spans="1:14" ht="15.6" hidden="1">
      <c r="A54" s="512"/>
      <c r="B54" s="459"/>
      <c r="C54" s="498" t="s">
        <v>194</v>
      </c>
      <c r="D54" s="499">
        <v>64</v>
      </c>
      <c r="E54" s="496" t="s">
        <v>239</v>
      </c>
      <c r="F54" s="469">
        <v>2020</v>
      </c>
      <c r="G54" s="469"/>
      <c r="H54" s="459"/>
      <c r="I54" s="459"/>
      <c r="J54" s="459"/>
      <c r="K54" s="459"/>
      <c r="L54" s="459"/>
      <c r="M54" s="459"/>
      <c r="N54" s="459"/>
    </row>
    <row r="55" spans="1:14" ht="15.6" hidden="1">
      <c r="A55" s="512"/>
      <c r="B55" s="459"/>
      <c r="C55" s="498" t="s">
        <v>246</v>
      </c>
      <c r="D55" s="499">
        <v>28</v>
      </c>
      <c r="E55" s="496" t="s">
        <v>239</v>
      </c>
      <c r="F55" s="469">
        <v>2020</v>
      </c>
      <c r="G55" s="469"/>
      <c r="H55" s="459"/>
      <c r="I55" s="459"/>
      <c r="J55" s="459"/>
      <c r="K55" s="459"/>
      <c r="L55" s="459"/>
      <c r="M55" s="459"/>
      <c r="N55" s="459"/>
    </row>
    <row r="56" spans="1:14" ht="15.6" hidden="1">
      <c r="A56" s="512"/>
      <c r="B56" s="459"/>
      <c r="C56" s="468" t="s">
        <v>46</v>
      </c>
      <c r="D56" s="499">
        <v>30</v>
      </c>
      <c r="E56" s="500"/>
      <c r="F56" s="471" t="s">
        <v>275</v>
      </c>
      <c r="G56" s="470">
        <v>404.12200000000001</v>
      </c>
      <c r="H56" s="459"/>
      <c r="I56" s="459"/>
      <c r="J56" s="459"/>
      <c r="K56" s="459"/>
      <c r="L56" s="459"/>
      <c r="M56" s="459"/>
      <c r="N56" s="459"/>
    </row>
    <row r="57" spans="1:14" ht="15.6" hidden="1">
      <c r="A57" s="512"/>
      <c r="B57" s="459"/>
      <c r="C57" s="468" t="s">
        <v>107</v>
      </c>
      <c r="D57" s="499">
        <v>22</v>
      </c>
      <c r="E57" s="500"/>
      <c r="F57" s="469" t="s">
        <v>275</v>
      </c>
      <c r="G57" s="470">
        <v>205.749</v>
      </c>
      <c r="H57" s="459"/>
      <c r="I57" s="459"/>
      <c r="J57" s="459"/>
      <c r="K57" s="459"/>
      <c r="L57" s="459"/>
      <c r="M57" s="459"/>
      <c r="N57" s="459"/>
    </row>
    <row r="58" spans="1:14" ht="15.6" hidden="1">
      <c r="A58" s="512"/>
      <c r="B58" s="459"/>
      <c r="C58" s="468" t="s">
        <v>14</v>
      </c>
      <c r="D58" s="499">
        <v>20</v>
      </c>
      <c r="E58" s="500"/>
      <c r="F58" s="471">
        <v>44136</v>
      </c>
      <c r="G58" s="470">
        <v>522.5</v>
      </c>
      <c r="H58" s="459"/>
      <c r="I58" s="459"/>
      <c r="J58" s="459"/>
      <c r="K58" s="459"/>
      <c r="L58" s="459"/>
      <c r="M58" s="459"/>
      <c r="N58" s="459"/>
    </row>
    <row r="59" spans="1:14" ht="15.6" hidden="1">
      <c r="A59" s="512"/>
      <c r="B59" s="459"/>
      <c r="C59" s="468" t="s">
        <v>128</v>
      </c>
      <c r="D59" s="499">
        <v>22</v>
      </c>
      <c r="E59" s="500"/>
      <c r="F59" s="469" t="s">
        <v>275</v>
      </c>
      <c r="G59" s="470">
        <v>242.245</v>
      </c>
      <c r="H59" s="459"/>
      <c r="I59" s="459"/>
      <c r="J59" s="459"/>
      <c r="K59" s="459"/>
      <c r="L59" s="459"/>
      <c r="M59" s="459"/>
      <c r="N59" s="459"/>
    </row>
    <row r="60" spans="1:14" ht="15.6" hidden="1">
      <c r="A60" s="512"/>
      <c r="B60" s="459"/>
      <c r="C60" s="468" t="s">
        <v>150</v>
      </c>
      <c r="D60" s="499">
        <v>2</v>
      </c>
      <c r="E60" s="500"/>
      <c r="F60" s="471">
        <v>44470</v>
      </c>
      <c r="G60" s="470">
        <v>49.46</v>
      </c>
      <c r="H60" s="459"/>
      <c r="I60" s="459"/>
      <c r="J60" s="459"/>
      <c r="K60" s="459"/>
      <c r="L60" s="459"/>
      <c r="M60" s="459"/>
      <c r="N60" s="459"/>
    </row>
    <row r="61" spans="1:14" ht="15.6" hidden="1">
      <c r="A61" s="512"/>
      <c r="B61" s="459"/>
      <c r="C61" s="468" t="s">
        <v>16</v>
      </c>
      <c r="D61" s="499">
        <v>76</v>
      </c>
      <c r="E61" s="500"/>
      <c r="F61" s="469" t="s">
        <v>275</v>
      </c>
      <c r="G61" s="470">
        <v>469.60599999999999</v>
      </c>
      <c r="H61" s="459"/>
      <c r="I61" s="459"/>
      <c r="J61" s="459"/>
      <c r="K61" s="459"/>
      <c r="L61" s="459"/>
      <c r="M61" s="459"/>
      <c r="N61" s="459"/>
    </row>
    <row r="62" spans="1:14" ht="15.6" hidden="1">
      <c r="A62" s="512"/>
      <c r="B62" s="459"/>
      <c r="C62" s="468" t="s">
        <v>66</v>
      </c>
      <c r="D62" s="499">
        <v>15</v>
      </c>
      <c r="E62" s="500"/>
      <c r="F62" s="469" t="s">
        <v>276</v>
      </c>
      <c r="G62" s="470">
        <v>280.98746938800002</v>
      </c>
      <c r="H62" s="459"/>
      <c r="I62" s="459"/>
      <c r="J62" s="459"/>
      <c r="K62" s="459"/>
      <c r="L62" s="459"/>
      <c r="M62" s="459"/>
      <c r="N62" s="459"/>
    </row>
    <row r="63" spans="1:14" ht="15.6" hidden="1">
      <c r="A63" s="512"/>
      <c r="B63" s="459"/>
      <c r="C63" s="468" t="s">
        <v>181</v>
      </c>
      <c r="D63" s="499">
        <v>15</v>
      </c>
      <c r="E63" s="500"/>
      <c r="F63" s="471">
        <v>44470</v>
      </c>
      <c r="G63" s="470">
        <v>338.7</v>
      </c>
      <c r="H63" s="459"/>
      <c r="I63" s="459"/>
      <c r="J63" s="459"/>
      <c r="K63" s="459"/>
      <c r="L63" s="459"/>
      <c r="M63" s="459"/>
      <c r="N63" s="459"/>
    </row>
    <row r="64" spans="1:14" ht="15.6" hidden="1">
      <c r="A64" s="512"/>
      <c r="B64" s="459"/>
      <c r="C64" s="468" t="s">
        <v>117</v>
      </c>
      <c r="D64" s="499">
        <v>32</v>
      </c>
      <c r="E64" s="500"/>
      <c r="F64" s="469" t="s">
        <v>276</v>
      </c>
      <c r="G64" s="470">
        <v>360.56384500292313</v>
      </c>
      <c r="H64" s="459"/>
      <c r="I64" s="459"/>
      <c r="J64" s="459"/>
      <c r="K64" s="459"/>
      <c r="L64" s="459"/>
      <c r="M64" s="459"/>
      <c r="N64" s="459"/>
    </row>
    <row r="65" spans="1:14" ht="15.6" hidden="1">
      <c r="A65" s="512"/>
      <c r="B65" s="459"/>
      <c r="C65" s="468" t="s">
        <v>191</v>
      </c>
      <c r="D65" s="499">
        <v>35</v>
      </c>
      <c r="E65" s="500"/>
      <c r="F65" s="471">
        <v>44470</v>
      </c>
      <c r="G65" s="470">
        <v>524.45000000000005</v>
      </c>
      <c r="H65" s="459"/>
      <c r="I65" s="459"/>
      <c r="J65" s="459"/>
      <c r="K65" s="459"/>
      <c r="L65" s="459"/>
      <c r="M65" s="459"/>
      <c r="N65" s="459"/>
    </row>
    <row r="66" spans="1:14" ht="15.6" hidden="1">
      <c r="A66" s="512"/>
      <c r="B66" s="459"/>
      <c r="C66" s="468" t="s">
        <v>72</v>
      </c>
      <c r="D66" s="499">
        <v>35</v>
      </c>
      <c r="E66" s="500"/>
      <c r="F66" s="471">
        <v>44470</v>
      </c>
      <c r="G66" s="470">
        <v>524.45000000000005</v>
      </c>
      <c r="H66" s="459"/>
      <c r="I66" s="459"/>
      <c r="J66" s="459"/>
      <c r="K66" s="459"/>
      <c r="L66" s="459"/>
      <c r="M66" s="459"/>
      <c r="N66" s="459"/>
    </row>
    <row r="67" spans="1:14" ht="15.6" hidden="1">
      <c r="A67" s="512"/>
      <c r="B67" s="459"/>
      <c r="C67" s="468" t="s">
        <v>165</v>
      </c>
      <c r="D67" s="499">
        <v>32</v>
      </c>
      <c r="E67" s="500"/>
      <c r="F67" s="471">
        <v>44348</v>
      </c>
      <c r="G67" s="470">
        <v>478.64</v>
      </c>
      <c r="H67" s="459"/>
      <c r="I67" s="459"/>
      <c r="J67" s="459"/>
      <c r="K67" s="459"/>
      <c r="L67" s="459"/>
      <c r="M67" s="459"/>
      <c r="N67" s="459"/>
    </row>
    <row r="68" spans="1:14" ht="15.6" hidden="1">
      <c r="A68" s="512"/>
      <c r="B68" s="459"/>
      <c r="C68" s="468" t="s">
        <v>84</v>
      </c>
      <c r="D68" s="499">
        <v>64</v>
      </c>
      <c r="E68" s="500"/>
      <c r="F68" s="471">
        <v>44317</v>
      </c>
      <c r="G68" s="470">
        <v>829.28</v>
      </c>
      <c r="H68" s="459"/>
      <c r="I68" s="459"/>
      <c r="J68" s="459"/>
      <c r="K68" s="459"/>
      <c r="L68" s="459"/>
      <c r="M68" s="459"/>
      <c r="N68" s="459"/>
    </row>
    <row r="69" spans="1:14" ht="15.6" hidden="1">
      <c r="A69" s="512"/>
      <c r="B69" s="459"/>
      <c r="C69" s="468" t="s">
        <v>20</v>
      </c>
      <c r="D69" s="499">
        <v>30</v>
      </c>
      <c r="E69" s="500"/>
      <c r="F69" s="471">
        <v>44317</v>
      </c>
      <c r="G69" s="470">
        <v>464.1</v>
      </c>
      <c r="H69" s="459"/>
      <c r="I69" s="459"/>
      <c r="J69" s="459"/>
      <c r="K69" s="459"/>
      <c r="L69" s="459"/>
      <c r="M69" s="459"/>
      <c r="N69" s="459"/>
    </row>
    <row r="70" spans="1:14" ht="15.6" hidden="1">
      <c r="A70" s="512"/>
      <c r="B70" s="459"/>
      <c r="C70" s="468" t="s">
        <v>87</v>
      </c>
      <c r="D70" s="499">
        <v>20</v>
      </c>
      <c r="E70" s="500"/>
      <c r="F70" s="471">
        <v>44348</v>
      </c>
      <c r="G70" s="470">
        <v>485.6</v>
      </c>
      <c r="H70" s="459"/>
      <c r="I70" s="459"/>
      <c r="J70" s="459"/>
      <c r="K70" s="459"/>
      <c r="L70" s="459"/>
      <c r="M70" s="459"/>
      <c r="N70" s="459"/>
    </row>
    <row r="71" spans="1:14" ht="15.6" hidden="1">
      <c r="A71" s="512"/>
      <c r="B71" s="459"/>
      <c r="C71" s="468" t="s">
        <v>166</v>
      </c>
      <c r="D71" s="499">
        <v>15</v>
      </c>
      <c r="E71" s="500"/>
      <c r="F71" s="471">
        <v>43983</v>
      </c>
      <c r="G71" s="470">
        <v>206.85</v>
      </c>
      <c r="H71" s="459"/>
      <c r="I71" s="459"/>
      <c r="J71" s="459"/>
      <c r="K71" s="459"/>
      <c r="L71" s="459"/>
      <c r="M71" s="459"/>
      <c r="N71" s="459"/>
    </row>
    <row r="72" spans="1:14" ht="15.6" hidden="1">
      <c r="A72" s="512"/>
      <c r="B72" s="459"/>
      <c r="C72" s="468" t="s">
        <v>25</v>
      </c>
      <c r="D72" s="499">
        <f>8*8</f>
        <v>64</v>
      </c>
      <c r="E72" s="500"/>
      <c r="F72" s="471">
        <v>44562</v>
      </c>
      <c r="G72" s="470">
        <f>127.66*8</f>
        <v>1021.28</v>
      </c>
      <c r="H72" s="459"/>
      <c r="I72" s="459"/>
      <c r="J72" s="459"/>
      <c r="K72" s="459"/>
      <c r="L72" s="459"/>
      <c r="M72" s="459"/>
      <c r="N72" s="459"/>
    </row>
    <row r="73" spans="1:14" ht="15.6" hidden="1">
      <c r="A73" s="512"/>
      <c r="B73" s="459"/>
      <c r="C73" s="468" t="s">
        <v>27</v>
      </c>
      <c r="D73" s="499">
        <v>46</v>
      </c>
      <c r="E73" s="500"/>
      <c r="F73" s="469" t="s">
        <v>276</v>
      </c>
      <c r="G73" s="470">
        <v>386.03339972999999</v>
      </c>
      <c r="H73" s="459"/>
      <c r="I73" s="459"/>
      <c r="J73" s="459"/>
      <c r="K73" s="459"/>
      <c r="L73" s="459"/>
      <c r="M73" s="459"/>
      <c r="N73" s="459"/>
    </row>
    <row r="74" spans="1:14" ht="15.6" hidden="1">
      <c r="A74" s="512"/>
      <c r="B74" s="459"/>
      <c r="C74" s="468" t="s">
        <v>124</v>
      </c>
      <c r="D74" s="499">
        <v>44</v>
      </c>
      <c r="E74" s="500"/>
      <c r="F74" s="469" t="s">
        <v>275</v>
      </c>
      <c r="G74" s="470">
        <v>315.40199999999999</v>
      </c>
      <c r="H74" s="459"/>
      <c r="I74" s="459"/>
      <c r="J74" s="459"/>
      <c r="K74" s="459"/>
      <c r="L74" s="459"/>
      <c r="M74" s="459"/>
      <c r="N74" s="459"/>
    </row>
    <row r="75" spans="1:14" ht="15.6" hidden="1">
      <c r="A75" s="512"/>
      <c r="B75" s="459"/>
      <c r="C75" s="501" t="s">
        <v>277</v>
      </c>
      <c r="D75" s="502"/>
      <c r="E75" s="503"/>
      <c r="F75" s="473"/>
      <c r="G75" s="472"/>
      <c r="H75" s="459"/>
      <c r="I75" s="459"/>
      <c r="J75" s="459"/>
      <c r="K75" s="459"/>
      <c r="L75" s="459"/>
      <c r="M75" s="459"/>
      <c r="N75" s="459"/>
    </row>
    <row r="76" spans="1:14" ht="15.6" hidden="1">
      <c r="A76" s="512"/>
      <c r="B76" s="459"/>
      <c r="C76" s="468" t="s">
        <v>49</v>
      </c>
      <c r="D76" s="499">
        <v>20</v>
      </c>
      <c r="E76" s="500"/>
      <c r="F76" s="471">
        <v>44774</v>
      </c>
      <c r="G76" s="470">
        <v>579.6</v>
      </c>
      <c r="H76" s="459"/>
      <c r="I76" s="459"/>
      <c r="J76" s="459"/>
      <c r="K76" s="459"/>
      <c r="L76" s="459"/>
      <c r="M76" s="459"/>
      <c r="N76" s="459"/>
    </row>
    <row r="77" spans="1:14" ht="15.6" hidden="1">
      <c r="A77" s="512"/>
      <c r="B77" s="459"/>
      <c r="C77" s="468" t="s">
        <v>106</v>
      </c>
      <c r="D77" s="499">
        <v>20</v>
      </c>
      <c r="E77" s="500"/>
      <c r="F77" s="471">
        <v>44896</v>
      </c>
      <c r="G77" s="470">
        <v>465.6</v>
      </c>
      <c r="H77" s="459"/>
      <c r="I77" s="459"/>
      <c r="J77" s="459"/>
      <c r="K77" s="459"/>
      <c r="L77" s="459"/>
      <c r="M77" s="459"/>
      <c r="N77" s="459"/>
    </row>
    <row r="78" spans="1:14" ht="15.6" hidden="1">
      <c r="A78" s="512"/>
      <c r="B78" s="459"/>
      <c r="C78" s="468" t="s">
        <v>201</v>
      </c>
      <c r="D78" s="499">
        <v>20</v>
      </c>
      <c r="E78" s="500"/>
      <c r="F78" s="471">
        <v>44896</v>
      </c>
      <c r="G78" s="470">
        <f>118.4*4</f>
        <v>473.6</v>
      </c>
      <c r="H78" s="459"/>
      <c r="I78" s="459"/>
      <c r="J78" s="459"/>
      <c r="K78" s="459"/>
      <c r="L78" s="459"/>
      <c r="M78" s="459"/>
      <c r="N78" s="459"/>
    </row>
    <row r="79" spans="1:14" ht="15.6" hidden="1">
      <c r="A79" s="512"/>
      <c r="B79" s="459"/>
      <c r="C79" s="468" t="s">
        <v>65</v>
      </c>
      <c r="D79" s="499">
        <v>16</v>
      </c>
      <c r="E79" s="500"/>
      <c r="F79" s="471">
        <v>44621</v>
      </c>
      <c r="G79" s="470">
        <v>514.48</v>
      </c>
      <c r="H79" s="459"/>
      <c r="I79" s="459"/>
      <c r="J79" s="459"/>
      <c r="K79" s="459"/>
      <c r="L79" s="459"/>
      <c r="M79" s="459"/>
      <c r="N79" s="459"/>
    </row>
    <row r="80" spans="1:14" ht="15.6" hidden="1">
      <c r="A80" s="512"/>
      <c r="B80" s="459"/>
      <c r="C80" s="468" t="s">
        <v>134</v>
      </c>
      <c r="D80" s="499">
        <v>16</v>
      </c>
      <c r="E80" s="500"/>
      <c r="F80" s="471">
        <v>44652</v>
      </c>
      <c r="G80" s="470">
        <v>557.67999999999995</v>
      </c>
      <c r="H80" s="459"/>
      <c r="I80" s="459"/>
      <c r="J80" s="459"/>
      <c r="K80" s="459"/>
      <c r="L80" s="459"/>
      <c r="M80" s="459"/>
      <c r="N80" s="459"/>
    </row>
    <row r="81" spans="1:14" ht="15.6" hidden="1">
      <c r="A81" s="512"/>
      <c r="B81" s="459"/>
      <c r="C81" s="468" t="s">
        <v>74</v>
      </c>
      <c r="D81" s="499">
        <v>20</v>
      </c>
      <c r="E81" s="500"/>
      <c r="F81" s="471">
        <v>44743</v>
      </c>
      <c r="G81" s="470">
        <v>539.44000000000005</v>
      </c>
      <c r="H81" s="459"/>
      <c r="I81" s="459"/>
      <c r="J81" s="459"/>
      <c r="K81" s="459"/>
      <c r="L81" s="459"/>
      <c r="M81" s="459"/>
      <c r="N81" s="459"/>
    </row>
    <row r="82" spans="1:14" ht="15.6" hidden="1">
      <c r="A82" s="512"/>
      <c r="B82" s="459"/>
      <c r="C82" s="468" t="s">
        <v>95</v>
      </c>
      <c r="D82" s="499">
        <v>15</v>
      </c>
      <c r="E82" s="500"/>
      <c r="F82" s="471">
        <v>44896</v>
      </c>
      <c r="G82" s="470">
        <f>126.4*3</f>
        <v>379.20000000000005</v>
      </c>
      <c r="H82" s="459"/>
      <c r="I82" s="459"/>
      <c r="J82" s="459"/>
      <c r="K82" s="459"/>
      <c r="L82" s="459"/>
      <c r="M82" s="459"/>
      <c r="N82" s="459"/>
    </row>
    <row r="83" spans="1:14" ht="15.6" hidden="1">
      <c r="A83" s="512"/>
      <c r="B83" s="459"/>
      <c r="C83" s="468" t="s">
        <v>96</v>
      </c>
      <c r="D83" s="499">
        <v>16</v>
      </c>
      <c r="E83" s="500"/>
      <c r="F83" s="471">
        <v>44682</v>
      </c>
      <c r="G83" s="470">
        <v>564.08000000000004</v>
      </c>
      <c r="H83" s="459"/>
      <c r="I83" s="459"/>
      <c r="J83" s="459"/>
      <c r="K83" s="459"/>
      <c r="L83" s="459"/>
      <c r="M83" s="459"/>
      <c r="N83" s="459"/>
    </row>
    <row r="84" spans="1:14" ht="15.6" hidden="1">
      <c r="A84" s="512"/>
      <c r="B84" s="459"/>
      <c r="C84" s="501" t="s">
        <v>278</v>
      </c>
      <c r="D84" s="502"/>
      <c r="E84" s="503"/>
      <c r="F84" s="473"/>
      <c r="G84" s="472"/>
      <c r="H84" s="459"/>
      <c r="I84" s="459"/>
      <c r="J84" s="459"/>
      <c r="K84" s="459"/>
      <c r="L84" s="459"/>
      <c r="M84" s="459"/>
      <c r="N84" s="459"/>
    </row>
    <row r="85" spans="1:14" ht="15.6" hidden="1">
      <c r="A85" s="512"/>
      <c r="B85" s="459"/>
      <c r="C85" s="468" t="s">
        <v>45</v>
      </c>
      <c r="D85" s="499">
        <v>18</v>
      </c>
      <c r="E85" s="500"/>
      <c r="F85" s="469">
        <v>2023</v>
      </c>
      <c r="G85" s="470">
        <v>480.84</v>
      </c>
      <c r="H85" s="516"/>
      <c r="I85" s="459"/>
      <c r="J85" s="459"/>
      <c r="K85" s="459"/>
      <c r="L85" s="459"/>
      <c r="M85" s="459"/>
      <c r="N85" s="459"/>
    </row>
    <row r="86" spans="1:14" ht="15.6" hidden="1">
      <c r="A86" s="512"/>
      <c r="B86" s="459"/>
      <c r="C86" s="504" t="s">
        <v>48</v>
      </c>
      <c r="D86" s="494">
        <v>24</v>
      </c>
      <c r="E86" s="505"/>
      <c r="F86" s="469">
        <v>2023</v>
      </c>
      <c r="G86" s="470">
        <v>595.02</v>
      </c>
      <c r="H86" s="516"/>
      <c r="I86" s="459"/>
      <c r="J86" s="459"/>
      <c r="K86" s="459"/>
      <c r="L86" s="459"/>
      <c r="M86" s="459"/>
      <c r="N86" s="459"/>
    </row>
    <row r="87" spans="1:14" ht="15.6" hidden="1">
      <c r="A87" s="512"/>
      <c r="B87" s="459"/>
      <c r="C87" s="506" t="s">
        <v>50</v>
      </c>
      <c r="D87" s="507">
        <v>20</v>
      </c>
      <c r="E87" s="500"/>
      <c r="F87" s="475" t="s">
        <v>279</v>
      </c>
      <c r="G87" s="470"/>
      <c r="H87" s="516"/>
      <c r="I87" s="459"/>
      <c r="J87" s="459"/>
      <c r="K87" s="459"/>
      <c r="L87" s="459"/>
      <c r="M87" s="459"/>
      <c r="N87" s="459"/>
    </row>
    <row r="88" spans="1:14" ht="15.6" hidden="1">
      <c r="A88" s="512"/>
      <c r="B88" s="459"/>
      <c r="C88" s="506" t="s">
        <v>176</v>
      </c>
      <c r="D88" s="507">
        <v>4</v>
      </c>
      <c r="E88" s="500"/>
      <c r="F88" s="475" t="s">
        <v>279</v>
      </c>
      <c r="G88" s="470"/>
      <c r="H88" s="516"/>
      <c r="I88" s="459"/>
      <c r="J88" s="459"/>
      <c r="K88" s="459"/>
      <c r="L88" s="459"/>
      <c r="M88" s="459"/>
      <c r="N88" s="459"/>
    </row>
    <row r="89" spans="1:14" ht="15.6" hidden="1">
      <c r="A89" s="512"/>
      <c r="B89" s="459"/>
      <c r="C89" s="468" t="s">
        <v>109</v>
      </c>
      <c r="D89" s="499">
        <v>8</v>
      </c>
      <c r="E89" s="500"/>
      <c r="F89" s="469">
        <v>2023</v>
      </c>
      <c r="G89" s="470"/>
      <c r="H89" s="516"/>
      <c r="I89" s="459"/>
      <c r="J89" s="459"/>
      <c r="K89" s="459"/>
      <c r="L89" s="459"/>
      <c r="M89" s="459"/>
      <c r="N89" s="459"/>
    </row>
    <row r="90" spans="1:14" ht="15.6" hidden="1">
      <c r="A90" s="512"/>
      <c r="B90" s="459"/>
      <c r="C90" s="504" t="s">
        <v>151</v>
      </c>
      <c r="D90" s="494">
        <v>3</v>
      </c>
      <c r="E90" s="508"/>
      <c r="F90" s="476">
        <v>2023</v>
      </c>
      <c r="G90" s="470">
        <v>66.84</v>
      </c>
      <c r="H90" s="518"/>
      <c r="I90" s="459"/>
      <c r="J90" s="459"/>
      <c r="K90" s="459"/>
      <c r="L90" s="459"/>
      <c r="M90" s="459"/>
      <c r="N90" s="459"/>
    </row>
    <row r="91" spans="1:14" ht="15.6" hidden="1">
      <c r="A91" s="512"/>
      <c r="B91" s="459"/>
      <c r="C91" s="504" t="s">
        <v>57</v>
      </c>
      <c r="D91" s="494">
        <v>4</v>
      </c>
      <c r="E91" s="508"/>
      <c r="F91" s="476">
        <v>2023</v>
      </c>
      <c r="G91" s="470">
        <v>101.42</v>
      </c>
      <c r="H91" s="518"/>
      <c r="I91" s="459"/>
      <c r="J91" s="459"/>
      <c r="K91" s="459"/>
      <c r="L91" s="459"/>
      <c r="M91" s="459"/>
      <c r="N91" s="459"/>
    </row>
    <row r="92" spans="1:14" ht="15.6" hidden="1">
      <c r="A92" s="512"/>
      <c r="B92" s="459"/>
      <c r="C92" s="468" t="s">
        <v>78</v>
      </c>
      <c r="D92" s="499">
        <v>20</v>
      </c>
      <c r="E92" s="500"/>
      <c r="F92" s="469">
        <v>2023</v>
      </c>
      <c r="G92" s="470"/>
      <c r="H92" s="516"/>
      <c r="I92" s="459"/>
      <c r="J92" s="459"/>
      <c r="K92" s="459"/>
      <c r="L92" s="459"/>
      <c r="M92" s="459"/>
      <c r="N92" s="459"/>
    </row>
    <row r="93" spans="1:14" ht="15.6" hidden="1">
      <c r="A93" s="512"/>
      <c r="B93" s="459"/>
      <c r="C93" s="506" t="s">
        <v>79</v>
      </c>
      <c r="D93" s="507">
        <v>20</v>
      </c>
      <c r="E93" s="496"/>
      <c r="F93" s="474" t="s">
        <v>279</v>
      </c>
      <c r="G93" s="470"/>
      <c r="H93" s="519"/>
      <c r="I93" s="459"/>
      <c r="J93" s="459"/>
      <c r="K93" s="459"/>
      <c r="L93" s="459"/>
      <c r="M93" s="459"/>
      <c r="N93" s="459"/>
    </row>
    <row r="94" spans="1:14" ht="15.6" hidden="1">
      <c r="A94" s="512"/>
      <c r="B94" s="459"/>
      <c r="C94" s="468" t="s">
        <v>19</v>
      </c>
      <c r="D94" s="499">
        <v>9</v>
      </c>
      <c r="E94" s="500"/>
      <c r="F94" s="469">
        <v>2023</v>
      </c>
      <c r="G94" s="470"/>
      <c r="H94" s="516"/>
      <c r="I94" s="459"/>
      <c r="J94" s="459"/>
      <c r="K94" s="459"/>
      <c r="L94" s="459"/>
      <c r="M94" s="459"/>
      <c r="N94" s="459"/>
    </row>
    <row r="95" spans="1:14" ht="15.6" hidden="1">
      <c r="A95" s="512"/>
      <c r="B95" s="459"/>
      <c r="C95" s="468" t="s">
        <v>90</v>
      </c>
      <c r="D95" s="499">
        <v>4</v>
      </c>
      <c r="E95" s="500"/>
      <c r="F95" s="469">
        <v>2023</v>
      </c>
      <c r="G95" s="470"/>
      <c r="H95" s="516"/>
      <c r="I95" s="459"/>
      <c r="J95" s="459"/>
      <c r="K95" s="459"/>
      <c r="L95" s="459"/>
      <c r="M95" s="459"/>
      <c r="N95" s="459"/>
    </row>
    <row r="96" spans="1:14" ht="15.6" hidden="1">
      <c r="A96" s="512"/>
      <c r="B96" s="459"/>
      <c r="C96" s="506" t="s">
        <v>183</v>
      </c>
      <c r="D96" s="507">
        <v>12</v>
      </c>
      <c r="E96" s="500"/>
      <c r="F96" s="475" t="s">
        <v>279</v>
      </c>
      <c r="G96" s="470"/>
      <c r="H96" s="516"/>
      <c r="I96" s="459"/>
      <c r="J96" s="459"/>
      <c r="K96" s="459"/>
      <c r="L96" s="459"/>
      <c r="M96" s="459"/>
      <c r="N96" s="459"/>
    </row>
    <row r="97" spans="1:14" ht="15.6" hidden="1">
      <c r="A97" s="512"/>
      <c r="B97" s="459"/>
      <c r="C97" s="504" t="s">
        <v>97</v>
      </c>
      <c r="D97" s="494">
        <v>48</v>
      </c>
      <c r="E97" s="505"/>
      <c r="F97" s="469">
        <v>2023</v>
      </c>
      <c r="G97" s="470"/>
      <c r="H97" s="516"/>
      <c r="I97" s="459"/>
      <c r="J97" s="459"/>
      <c r="K97" s="459"/>
      <c r="L97" s="459"/>
      <c r="M97" s="459"/>
      <c r="N97" s="459"/>
    </row>
    <row r="98" spans="1:14" ht="4.2" hidden="1" customHeight="1">
      <c r="A98" s="512"/>
      <c r="B98" s="459"/>
      <c r="C98" s="964" t="s">
        <v>33</v>
      </c>
      <c r="D98" s="961">
        <v>48</v>
      </c>
      <c r="E98" s="965"/>
      <c r="F98" s="966">
        <v>2023</v>
      </c>
      <c r="G98" s="967">
        <v>819.24</v>
      </c>
      <c r="H98" s="516"/>
      <c r="I98" s="459"/>
      <c r="J98" s="459"/>
      <c r="K98" s="459"/>
      <c r="L98" s="459"/>
      <c r="M98" s="459"/>
      <c r="N98" s="459"/>
    </row>
    <row r="99" spans="1:14" ht="21.6" customHeight="1" thickBot="1">
      <c r="A99" s="512"/>
      <c r="B99" s="459"/>
      <c r="C99" s="973" t="s">
        <v>642</v>
      </c>
      <c r="D99" s="974">
        <f>SUBTOTAL(9,D100:D107)</f>
        <v>184</v>
      </c>
      <c r="E99" s="975"/>
      <c r="F99" s="976"/>
      <c r="G99" s="977" t="s">
        <v>1023</v>
      </c>
      <c r="H99" s="459"/>
      <c r="I99" s="459"/>
      <c r="J99" s="459"/>
      <c r="K99" s="459"/>
      <c r="L99" s="459"/>
      <c r="M99" s="459"/>
      <c r="N99" s="459"/>
    </row>
    <row r="100" spans="1:14" ht="17.399999999999999" customHeight="1">
      <c r="A100" s="512"/>
      <c r="B100" s="459"/>
      <c r="C100" s="978" t="s">
        <v>142</v>
      </c>
      <c r="D100" s="979">
        <v>6</v>
      </c>
      <c r="E100" s="980"/>
      <c r="F100" s="981">
        <v>2024</v>
      </c>
      <c r="G100" s="982"/>
      <c r="H100" s="459"/>
      <c r="I100" s="459"/>
      <c r="J100" s="459"/>
      <c r="K100" s="459"/>
      <c r="L100" s="459"/>
      <c r="M100" s="459"/>
      <c r="N100" s="459"/>
    </row>
    <row r="101" spans="1:14" ht="17.399999999999999" customHeight="1">
      <c r="A101" s="512"/>
      <c r="B101" s="459"/>
      <c r="C101" s="968" t="s">
        <v>108</v>
      </c>
      <c r="D101" s="962">
        <v>6</v>
      </c>
      <c r="E101" s="959"/>
      <c r="F101" s="529">
        <v>2024</v>
      </c>
      <c r="G101" s="969"/>
      <c r="H101" s="459"/>
      <c r="I101" s="459"/>
      <c r="J101" s="459"/>
      <c r="K101" s="459"/>
      <c r="L101" s="459"/>
      <c r="M101" s="459"/>
      <c r="N101" s="459"/>
    </row>
    <row r="102" spans="1:14" ht="17.399999999999999" customHeight="1">
      <c r="A102" s="512"/>
      <c r="B102" s="459"/>
      <c r="C102" s="968" t="s">
        <v>821</v>
      </c>
      <c r="D102" s="962">
        <v>5</v>
      </c>
      <c r="E102" s="959"/>
      <c r="F102" s="529">
        <v>2024</v>
      </c>
      <c r="G102" s="969"/>
      <c r="H102" s="459"/>
      <c r="I102" s="459"/>
      <c r="J102" s="459"/>
      <c r="K102" s="459"/>
      <c r="L102" s="459"/>
      <c r="M102" s="459"/>
      <c r="N102" s="459"/>
    </row>
    <row r="103" spans="1:14" ht="17.399999999999999" customHeight="1">
      <c r="A103" s="640" t="s">
        <v>823</v>
      </c>
      <c r="B103" s="459"/>
      <c r="C103" s="968" t="s">
        <v>822</v>
      </c>
      <c r="D103" s="962">
        <v>3</v>
      </c>
      <c r="E103" s="959"/>
      <c r="F103" s="529">
        <v>2024</v>
      </c>
      <c r="G103" s="969"/>
      <c r="H103" s="459"/>
      <c r="I103" s="459"/>
      <c r="J103" s="459"/>
      <c r="K103" s="459"/>
      <c r="L103" s="459"/>
      <c r="M103" s="459"/>
      <c r="N103" s="459"/>
    </row>
    <row r="104" spans="1:14" ht="17.399999999999999" customHeight="1">
      <c r="A104" s="512"/>
      <c r="B104" s="459"/>
      <c r="C104" s="968" t="s">
        <v>189</v>
      </c>
      <c r="D104" s="962">
        <v>28</v>
      </c>
      <c r="E104" s="960"/>
      <c r="F104" s="529">
        <v>2024</v>
      </c>
      <c r="G104" s="970"/>
      <c r="H104" s="459"/>
      <c r="I104" s="459"/>
      <c r="J104" s="459"/>
      <c r="K104" s="459"/>
      <c r="L104" s="459"/>
      <c r="M104" s="459"/>
      <c r="N104" s="459"/>
    </row>
    <row r="105" spans="1:14" ht="17.399999999999999" customHeight="1">
      <c r="A105" s="29" t="s">
        <v>820</v>
      </c>
      <c r="C105" s="971" t="s">
        <v>71</v>
      </c>
      <c r="D105" s="963">
        <v>20</v>
      </c>
      <c r="E105" s="959"/>
      <c r="F105" s="529">
        <v>2024</v>
      </c>
      <c r="G105" s="969"/>
    </row>
    <row r="106" spans="1:14" ht="17.399999999999999" customHeight="1">
      <c r="C106" s="968" t="s">
        <v>643</v>
      </c>
      <c r="D106" s="962">
        <v>20</v>
      </c>
      <c r="E106" s="960"/>
      <c r="F106" s="529">
        <v>2024</v>
      </c>
      <c r="G106" s="970"/>
    </row>
    <row r="107" spans="1:14" ht="17.399999999999999" customHeight="1" thickBot="1">
      <c r="C107" s="972" t="s">
        <v>203</v>
      </c>
      <c r="D107" s="983">
        <v>96</v>
      </c>
      <c r="E107" s="984"/>
      <c r="F107" s="985">
        <v>2024</v>
      </c>
      <c r="G107" s="986"/>
    </row>
  </sheetData>
  <autoFilter ref="B17:N49" xr:uid="{E36CB839-D8CC-4AE9-BA0B-0BAA454D3E8D}"/>
  <sortState xmlns:xlrd2="http://schemas.microsoft.com/office/spreadsheetml/2017/richdata2" ref="C18:N48">
    <sortCondition ref="C18:C48"/>
  </sortState>
  <mergeCells count="12">
    <mergeCell ref="F13:H13"/>
    <mergeCell ref="E99:F99"/>
    <mergeCell ref="B9:H9"/>
    <mergeCell ref="B10:H10"/>
    <mergeCell ref="B13:B16"/>
    <mergeCell ref="C13:C16"/>
    <mergeCell ref="D13:D16"/>
    <mergeCell ref="E13:E16"/>
    <mergeCell ref="F14:G15"/>
    <mergeCell ref="N13:N15"/>
    <mergeCell ref="H14:H15"/>
    <mergeCell ref="I13:M15"/>
  </mergeCells>
  <phoneticPr fontId="57" type="noConversion"/>
  <dataValidations count="1">
    <dataValidation type="custom" allowBlank="1" showInputMessage="1" showErrorMessage="1" errorTitle="Ошибка!" error="Округлите до целых!" sqref="F18:F31" xr:uid="{3AAE1DDE-9E43-4ECB-8F81-A783FCD4281C}">
      <formula1>MOD(F18,1)&lt;0.00001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21</vt:i4>
      </vt:variant>
    </vt:vector>
  </HeadingPairs>
  <TitlesOfParts>
    <vt:vector size="40" baseType="lpstr">
      <vt:lpstr>КР 2023</vt:lpstr>
      <vt:lpstr>КР 2024</vt:lpstr>
      <vt:lpstr>1-Кровли</vt:lpstr>
      <vt:lpstr>3-фасады</vt:lpstr>
      <vt:lpstr>на-24(фас,крыл.)</vt:lpstr>
      <vt:lpstr>на-24(балк,козыр)</vt:lpstr>
      <vt:lpstr>на-24(швы)</vt:lpstr>
      <vt:lpstr>на-24(приям)</vt:lpstr>
      <vt:lpstr>4-Л.КЛ (2024)</vt:lpstr>
      <vt:lpstr>5-Тех.Пом. 13-Мусор.</vt:lpstr>
      <vt:lpstr>6-МОП</vt:lpstr>
      <vt:lpstr>7-В.Труб. </vt:lpstr>
      <vt:lpstr>9-Отмостка</vt:lpstr>
      <vt:lpstr>10-двери</vt:lpstr>
      <vt:lpstr>11-Мет.Дв.и Реш</vt:lpstr>
      <vt:lpstr>12-ОКНА</vt:lpstr>
      <vt:lpstr>16-ДЕФЛЕКТ-в.канал</vt:lpstr>
      <vt:lpstr>18 - Асфальт 15-фундам</vt:lpstr>
      <vt:lpstr>27-ЛСП, АВР</vt:lpstr>
      <vt:lpstr>'10-двери'!Заголовки_для_печати</vt:lpstr>
      <vt:lpstr>'1-Кровли'!Заголовки_для_печати</vt:lpstr>
      <vt:lpstr>'4-Л.КЛ (2024)'!Заголовки_для_печати</vt:lpstr>
      <vt:lpstr>'9-Отмостка'!Заголовки_для_печати</vt:lpstr>
      <vt:lpstr>'КР 2024'!Заголовки_для_печати</vt:lpstr>
      <vt:lpstr>'на-24(фас,крыл.)'!Заголовки_для_печати</vt:lpstr>
      <vt:lpstr>'на-24(швы)'!Заголовки_для_печати</vt:lpstr>
      <vt:lpstr>'10-двери'!Область_печати</vt:lpstr>
      <vt:lpstr>'12-ОКНА'!Область_печати</vt:lpstr>
      <vt:lpstr>'16-ДЕФЛЕКТ-в.канал'!Область_печати</vt:lpstr>
      <vt:lpstr>'18 - Асфальт 15-фундам'!Область_печати</vt:lpstr>
      <vt:lpstr>'1-Кровли'!Область_печати</vt:lpstr>
      <vt:lpstr>'27-ЛСП, АВР'!Область_печати</vt:lpstr>
      <vt:lpstr>'4-Л.КЛ (2024)'!Область_печати</vt:lpstr>
      <vt:lpstr>'7-В.Труб. '!Область_печати</vt:lpstr>
      <vt:lpstr>'9-Отмостка'!Область_печати</vt:lpstr>
      <vt:lpstr>'КР 2023'!Область_печати</vt:lpstr>
      <vt:lpstr>'КР 2024'!Область_печати</vt:lpstr>
      <vt:lpstr>'на-24(балк,козыр)'!Область_печати</vt:lpstr>
      <vt:lpstr>'на-24(приям)'!Область_печати</vt:lpstr>
      <vt:lpstr>'на-24(швы)'!Область_печати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Новикова</dc:creator>
  <cp:lastModifiedBy>Ольга Н. Новикова</cp:lastModifiedBy>
  <cp:lastPrinted>2024-01-24T07:27:49Z</cp:lastPrinted>
  <dcterms:created xsi:type="dcterms:W3CDTF">2021-05-12T07:33:49Z</dcterms:created>
  <dcterms:modified xsi:type="dcterms:W3CDTF">2024-01-24T11:12:09Z</dcterms:modified>
</cp:coreProperties>
</file>